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25" windowWidth="7545" windowHeight="2850" tabRatio="698" activeTab="9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  <sheet name="вер" sheetId="10" r:id="rId10"/>
  </sheets>
  <definedNames>
    <definedName name="_xlnm.Print_Area" localSheetId="3">'бер'!$A$1:$AE$98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<sst xmlns="http://schemas.openxmlformats.org/spreadsheetml/2006/main" count="1024" uniqueCount="75">
  <si>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</si>
  <si>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</si>
  <si>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</si>
  <si>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</si>
  <si>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</si>
  <si>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</si>
  <si>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</si>
  <si>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</si>
  <si>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</si>
  <si>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</si>
  <si>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</si>
  <si>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</si>
  <si>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</si>
  <si>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</si>
  <si>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</si>
  <si>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</si>
  <si>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</si>
  <si>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</si>
  <si>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</si>
  <si>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</si>
  <si>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</si>
  <si>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</si>
  <si>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</si>
  <si>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</si>
  <si>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</si>
  <si>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</si>
  <si>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</si>
  <si>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</si>
  <si>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</si>
  <si>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</si>
  <si>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</si>
  <si>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</si>
  <si>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</si>
  <si>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</si>
  <si>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</si>
  <si>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</si>
  <si>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</si>
  <si>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</si>
  <si>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</si>
  <si>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</si>
  <si>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</si>
  <si>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</si>
  <si>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</si>
  <si>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</si>
  <si>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</si>
  <si>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</si>
  <si>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</si>
  <si>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</si>
  <si>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</si>
  <si>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</si>
  <si>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</si>
  <si>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</si>
  <si>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</si>
  <si>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</si>
  <si>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</si>
  <si>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</si>
  <si>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</si>
  <si>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</si>
  <si>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</si>
  <si>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</si>
  <si>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</si>
  <si>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</si>
  <si>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</si>
  <si>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</si>
  <si>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</si>
  <si>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</si>
  <si>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</si>
  <si>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</si>
  <si>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</si>
  <si>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</si>
  <si>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</si>
  <si>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</si>
  <si>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</si>
  <si>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</si>
  <si>
    <t>по міському бюджету м.Черкаси у ВЕРЕСНІ 2015 р.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</si>
</sst>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88" fontId="1" fillId="33" borderId="0" xfId="0" applyNumberFormat="1" applyFont="1" applyFill="1" applyAlignment="1">
      <alignment/>
    </xf>
    <xf numFmtId="188" fontId="11" fillId="33" borderId="0" xfId="0" applyNumberFormat="1" applyFont="1" applyFill="1" applyAlignment="1">
      <alignment/>
    </xf>
    <xf numFmtId="188" fontId="0" fillId="33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33" borderId="10" xfId="0" applyNumberFormat="1" applyFont="1" applyFill="1" applyBorder="1" applyAlignment="1">
      <alignment horizontal="right"/>
    </xf>
    <xf numFmtId="188" fontId="10" fillId="33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33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33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33" borderId="10" xfId="0" applyNumberFormat="1" applyFont="1" applyFill="1" applyBorder="1" applyAlignment="1">
      <alignment horizontal="center" shrinkToFit="1"/>
    </xf>
    <xf numFmtId="188" fontId="13" fillId="33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33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48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C185"/>
  <sheetViews>
    <sheetView tabSelected="1" zoomScalePageLayoutView="0" workbookViewId="0" topLeftCell="C10">
      <selection activeCell="M29" sqref="M2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</cols>
  <sheetData>
    <row r="1" spans="1:33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</row>
    <row r="2" spans="1:33" ht="22.5" customHeight="1">
      <c r="A2" s="79" t="s">
        <v>74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72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30483</v>
      </c>
      <c r="C7" s="73">
        <v>7284.9</v>
      </c>
      <c r="D7" s="46">
        <f>6576.5+8665</f>
        <v>15241.5</v>
      </c>
      <c r="E7" s="47"/>
      <c r="F7" s="47"/>
      <c r="G7" s="47"/>
      <c r="H7" s="75"/>
      <c r="I7" s="47"/>
      <c r="J7" s="48"/>
      <c r="K7" s="47"/>
      <c r="L7" s="47">
        <v>15241.5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/>
      <c r="AF7" s="76"/>
      <c r="AG7" s="49"/>
    </row>
    <row r="8" spans="1:55" ht="18" customHeight="1">
      <c r="A8" s="61" t="s">
        <v>37</v>
      </c>
      <c r="B8" s="41">
        <f>SUM(D8:AB8)</f>
        <v>64777.9</v>
      </c>
      <c r="C8" s="41">
        <v>99738.8</v>
      </c>
      <c r="D8" s="44">
        <v>2853.5</v>
      </c>
      <c r="E8" s="56">
        <v>46686.7</v>
      </c>
      <c r="F8" s="56">
        <v>582.5</v>
      </c>
      <c r="G8" s="56">
        <v>684</v>
      </c>
      <c r="H8" s="56">
        <v>4209.5</v>
      </c>
      <c r="I8" s="56">
        <v>4742.6</v>
      </c>
      <c r="J8" s="57">
        <v>2025.1</v>
      </c>
      <c r="K8" s="56">
        <v>1281.3</v>
      </c>
      <c r="L8" s="56">
        <v>832.4</v>
      </c>
      <c r="M8" s="56">
        <v>880.3</v>
      </c>
      <c r="N8" s="56"/>
      <c r="O8" s="56"/>
      <c r="P8" s="56"/>
      <c r="Q8" s="56"/>
      <c r="R8" s="56"/>
      <c r="S8" s="58"/>
      <c r="T8" s="58"/>
      <c r="U8" s="56"/>
      <c r="V8" s="56"/>
      <c r="W8" s="56"/>
      <c r="X8" s="57"/>
      <c r="Y8" s="57"/>
      <c r="Z8" s="57"/>
      <c r="AA8" s="57"/>
      <c r="AB8" s="56"/>
      <c r="AC8" s="24"/>
      <c r="AD8" s="24"/>
      <c r="AE8" s="62"/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B10+B15+B24+B33+B47+B52+B54+B61+B62+B71+B72+B87+B75+B80+B82+B81+B69+B88+B89+B90+B70+B40+B91</f>
        <v>94894.50000000003</v>
      </c>
      <c r="C9" s="25">
        <f t="shared" si="0"/>
        <v>33546.49999999999</v>
      </c>
      <c r="D9" s="25">
        <f t="shared" si="0"/>
        <v>3801.6</v>
      </c>
      <c r="E9" s="25">
        <f t="shared" si="0"/>
        <v>1209.5</v>
      </c>
      <c r="F9" s="25">
        <f t="shared" si="0"/>
        <v>365.4</v>
      </c>
      <c r="G9" s="25">
        <f t="shared" si="0"/>
        <v>11063.2</v>
      </c>
      <c r="H9" s="25">
        <f t="shared" si="0"/>
        <v>258.70000000000005</v>
      </c>
      <c r="I9" s="25">
        <f t="shared" si="0"/>
        <v>628.7</v>
      </c>
      <c r="J9" s="25">
        <f t="shared" si="0"/>
        <v>1269.8</v>
      </c>
      <c r="K9" s="25">
        <f t="shared" si="0"/>
        <v>8023.299999999999</v>
      </c>
      <c r="L9" s="25">
        <f t="shared" si="0"/>
        <v>11026.000000000004</v>
      </c>
      <c r="M9" s="25">
        <f t="shared" si="0"/>
        <v>5321.5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/>
      <c r="W9" s="25"/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AF10+AF15+AF24+AF33+AF47+AF52+AF54+AF61+AF62+AF71+AF72+AF75+AF87+AF80+AF82+AF81+AF69+AF88+AF89+AF90+AF70+AF40+AF91</f>
        <v>42967.70000000001</v>
      </c>
      <c r="AG9" s="51">
        <f>AG10+AG15+AG24+AG33+AG47+AG52+AG54+AG61+AG62+AG71+AG72+AG75+AG87+AG80+AG82+AG81+AG69+AG88+AG90+AG89+AG70+AG40+AG91</f>
        <v>85473.3</v>
      </c>
      <c r="AH9" s="50"/>
      <c r="AI9" s="50"/>
    </row>
    <row r="10" spans="1:33" ht="15.75">
      <c r="A10" s="4" t="s">
        <v>4</v>
      </c>
      <c r="B10" s="23">
        <v>4066.6</v>
      </c>
      <c r="C10" s="23">
        <v>2162.5</v>
      </c>
      <c r="D10" s="23">
        <v>59.9</v>
      </c>
      <c r="E10" s="23">
        <v>26.5</v>
      </c>
      <c r="F10" s="23">
        <v>47.5</v>
      </c>
      <c r="G10" s="23">
        <v>9.6</v>
      </c>
      <c r="H10" s="23">
        <v>17.3</v>
      </c>
      <c r="I10" s="23">
        <v>12.8</v>
      </c>
      <c r="J10" s="26">
        <v>35.7</v>
      </c>
      <c r="K10" s="23">
        <v>292.1</v>
      </c>
      <c r="L10" s="23">
        <v>517</v>
      </c>
      <c r="M10" s="23">
        <v>374.6</v>
      </c>
      <c r="N10" s="23"/>
      <c r="O10" s="28"/>
      <c r="P10" s="23"/>
      <c r="Q10" s="23"/>
      <c r="R10" s="23"/>
      <c r="S10" s="27"/>
      <c r="T10" s="27"/>
      <c r="U10" s="27"/>
      <c r="V10" s="27"/>
      <c r="W10" s="27"/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59">SUM(D10:AD10)</f>
        <v>1393</v>
      </c>
      <c r="AG10" s="28">
        <f>B10+C10-AF10</f>
        <v>4836.1</v>
      </c>
    </row>
    <row r="11" spans="1:33" ht="15.75">
      <c r="A11" s="3" t="s">
        <v>5</v>
      </c>
      <c r="B11" s="23">
        <v>3505.7</v>
      </c>
      <c r="C11" s="23">
        <v>462.7</v>
      </c>
      <c r="D11" s="23">
        <v>43.6</v>
      </c>
      <c r="E11" s="23">
        <v>19.9</v>
      </c>
      <c r="F11" s="23">
        <v>12.4</v>
      </c>
      <c r="G11" s="23"/>
      <c r="H11" s="23"/>
      <c r="I11" s="23">
        <v>9.3</v>
      </c>
      <c r="J11" s="27">
        <v>35.7</v>
      </c>
      <c r="K11" s="23">
        <v>222.6</v>
      </c>
      <c r="L11" s="23">
        <v>511.4</v>
      </c>
      <c r="M11" s="23">
        <v>336.6</v>
      </c>
      <c r="N11" s="23"/>
      <c r="O11" s="28"/>
      <c r="P11" s="23"/>
      <c r="Q11" s="23"/>
      <c r="R11" s="23"/>
      <c r="S11" s="27"/>
      <c r="T11" s="27"/>
      <c r="U11" s="27"/>
      <c r="V11" s="27"/>
      <c r="W11" s="27"/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1191.5</v>
      </c>
      <c r="AG11" s="28">
        <f>B11+C11-AF11</f>
        <v>2776.8999999999996</v>
      </c>
    </row>
    <row r="12" spans="1:33" ht="15.75">
      <c r="A12" s="3" t="s">
        <v>2</v>
      </c>
      <c r="B12" s="37">
        <v>64</v>
      </c>
      <c r="C12" s="23">
        <v>365.1</v>
      </c>
      <c r="D12" s="23">
        <v>6.5</v>
      </c>
      <c r="E12" s="23">
        <v>0.3</v>
      </c>
      <c r="F12" s="23">
        <v>4.7</v>
      </c>
      <c r="G12" s="23"/>
      <c r="H12" s="23">
        <v>4.8</v>
      </c>
      <c r="I12" s="23"/>
      <c r="J12" s="27"/>
      <c r="K12" s="23">
        <v>1.2</v>
      </c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7"/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17.5</v>
      </c>
      <c r="AG12" s="28">
        <f>B12+C12-AF12</f>
        <v>411.6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496.9000000000001</v>
      </c>
      <c r="C14" s="23">
        <v>1334.7</v>
      </c>
      <c r="D14" s="23">
        <f aca="true" t="shared" si="2" ref="D14:Y14">D10-D11-D12-D13</f>
        <v>9.799999999999997</v>
      </c>
      <c r="E14" s="23">
        <f t="shared" si="2"/>
        <v>6.300000000000002</v>
      </c>
      <c r="F14" s="23">
        <f t="shared" si="2"/>
        <v>30.400000000000002</v>
      </c>
      <c r="G14" s="23">
        <f t="shared" si="2"/>
        <v>9.6</v>
      </c>
      <c r="H14" s="23">
        <f t="shared" si="2"/>
        <v>12.5</v>
      </c>
      <c r="I14" s="23">
        <f t="shared" si="2"/>
        <v>3.5</v>
      </c>
      <c r="J14" s="23">
        <f t="shared" si="2"/>
        <v>0</v>
      </c>
      <c r="K14" s="23">
        <f t="shared" si="2"/>
        <v>68.30000000000003</v>
      </c>
      <c r="L14" s="23">
        <f t="shared" si="2"/>
        <v>5.600000000000023</v>
      </c>
      <c r="M14" s="23">
        <f t="shared" si="2"/>
        <v>38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184.00000000000006</v>
      </c>
      <c r="AG14" s="28">
        <f>AG10-AG11-AG12-AG13</f>
        <v>1647.6000000000008</v>
      </c>
    </row>
    <row r="15" spans="1:33" ht="15" customHeight="1">
      <c r="A15" s="4" t="s">
        <v>6</v>
      </c>
      <c r="B15" s="23">
        <v>29180.4</v>
      </c>
      <c r="C15" s="23">
        <v>11580.3</v>
      </c>
      <c r="D15" s="45"/>
      <c r="E15" s="45"/>
      <c r="F15" s="23">
        <v>2.5</v>
      </c>
      <c r="G15" s="23">
        <v>549.6</v>
      </c>
      <c r="H15" s="23"/>
      <c r="I15" s="23"/>
      <c r="J15" s="27"/>
      <c r="K15" s="23"/>
      <c r="L15" s="23">
        <v>3886.2</v>
      </c>
      <c r="M15" s="23">
        <v>4836.3</v>
      </c>
      <c r="N15" s="23"/>
      <c r="O15" s="28"/>
      <c r="P15" s="23"/>
      <c r="Q15" s="28"/>
      <c r="R15" s="23"/>
      <c r="S15" s="27"/>
      <c r="T15" s="27"/>
      <c r="U15" s="27"/>
      <c r="V15" s="27"/>
      <c r="W15" s="27"/>
      <c r="X15" s="23"/>
      <c r="Y15" s="27"/>
      <c r="Z15" s="27"/>
      <c r="AA15" s="27"/>
      <c r="AB15" s="23"/>
      <c r="AC15" s="23"/>
      <c r="AD15" s="23"/>
      <c r="AE15" s="23"/>
      <c r="AF15" s="28">
        <f t="shared" si="1"/>
        <v>9274.6</v>
      </c>
      <c r="AG15" s="28">
        <f aca="true" t="shared" si="3" ref="AG15:AG31">B15+C15-AF15</f>
        <v>31486.1</v>
      </c>
    </row>
    <row r="16" spans="1:33" s="71" customFormat="1" ht="15" customHeight="1">
      <c r="A16" s="66" t="s">
        <v>55</v>
      </c>
      <c r="B16" s="67">
        <v>13152.9</v>
      </c>
      <c r="C16" s="67">
        <v>6029.7</v>
      </c>
      <c r="D16" s="68"/>
      <c r="E16" s="68"/>
      <c r="F16" s="67"/>
      <c r="G16" s="67">
        <v>33.9</v>
      </c>
      <c r="H16" s="67"/>
      <c r="I16" s="67"/>
      <c r="J16" s="69"/>
      <c r="K16" s="67"/>
      <c r="L16" s="67">
        <v>28.9</v>
      </c>
      <c r="M16" s="67">
        <v>4835.7</v>
      </c>
      <c r="N16" s="67"/>
      <c r="O16" s="70"/>
      <c r="P16" s="67"/>
      <c r="Q16" s="70"/>
      <c r="R16" s="67"/>
      <c r="S16" s="69"/>
      <c r="T16" s="69"/>
      <c r="U16" s="69"/>
      <c r="V16" s="69"/>
      <c r="W16" s="69"/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4898.5</v>
      </c>
      <c r="AG16" s="72">
        <f t="shared" si="3"/>
        <v>14284.099999999999</v>
      </c>
    </row>
    <row r="17" spans="1:34" ht="15.75">
      <c r="A17" s="3" t="s">
        <v>5</v>
      </c>
      <c r="B17" s="23">
        <v>25474.2</v>
      </c>
      <c r="C17" s="23">
        <v>1632.4</v>
      </c>
      <c r="D17" s="23"/>
      <c r="E17" s="23"/>
      <c r="F17" s="23">
        <v>2.5</v>
      </c>
      <c r="G17" s="23"/>
      <c r="H17" s="23"/>
      <c r="I17" s="23"/>
      <c r="J17" s="27"/>
      <c r="K17" s="23"/>
      <c r="L17" s="23">
        <v>3319.4</v>
      </c>
      <c r="M17" s="23">
        <v>4835.5</v>
      </c>
      <c r="N17" s="23"/>
      <c r="O17" s="28"/>
      <c r="P17" s="23"/>
      <c r="Q17" s="28"/>
      <c r="R17" s="23"/>
      <c r="S17" s="27"/>
      <c r="T17" s="27"/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8157.4</v>
      </c>
      <c r="AG17" s="28">
        <f t="shared" si="3"/>
        <v>18949.200000000004</v>
      </c>
      <c r="AH17" s="6"/>
    </row>
    <row r="18" spans="1:33" ht="15.75">
      <c r="A18" s="3" t="s">
        <v>3</v>
      </c>
      <c r="B18" s="23">
        <v>10.7</v>
      </c>
      <c r="C18" s="23">
        <v>15.5</v>
      </c>
      <c r="D18" s="23"/>
      <c r="E18" s="23"/>
      <c r="F18" s="23"/>
      <c r="G18" s="23"/>
      <c r="H18" s="23"/>
      <c r="I18" s="23"/>
      <c r="J18" s="27"/>
      <c r="K18" s="23"/>
      <c r="L18" s="23">
        <v>0.8</v>
      </c>
      <c r="M18" s="23">
        <v>0.2</v>
      </c>
      <c r="N18" s="23"/>
      <c r="O18" s="28"/>
      <c r="P18" s="23"/>
      <c r="Q18" s="28"/>
      <c r="R18" s="23"/>
      <c r="S18" s="27"/>
      <c r="T18" s="27"/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1</v>
      </c>
      <c r="AG18" s="28">
        <f t="shared" si="3"/>
        <v>25.2</v>
      </c>
    </row>
    <row r="19" spans="1:33" ht="15.75">
      <c r="A19" s="3" t="s">
        <v>1</v>
      </c>
      <c r="B19" s="23">
        <v>2418.8</v>
      </c>
      <c r="C19" s="23">
        <v>2113</v>
      </c>
      <c r="D19" s="23"/>
      <c r="E19" s="23"/>
      <c r="F19" s="23"/>
      <c r="G19" s="23">
        <v>356.6</v>
      </c>
      <c r="H19" s="23"/>
      <c r="I19" s="23"/>
      <c r="J19" s="27"/>
      <c r="K19" s="23"/>
      <c r="L19" s="23">
        <v>447.8</v>
      </c>
      <c r="M19" s="23"/>
      <c r="N19" s="23"/>
      <c r="O19" s="28"/>
      <c r="P19" s="23"/>
      <c r="Q19" s="28"/>
      <c r="R19" s="23"/>
      <c r="S19" s="27"/>
      <c r="T19" s="27"/>
      <c r="U19" s="27"/>
      <c r="V19" s="27"/>
      <c r="W19" s="27"/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804.4000000000001</v>
      </c>
      <c r="AG19" s="28">
        <f t="shared" si="3"/>
        <v>3727.4</v>
      </c>
    </row>
    <row r="20" spans="1:33" ht="15.75">
      <c r="A20" s="3" t="s">
        <v>2</v>
      </c>
      <c r="B20" s="23">
        <v>1088</v>
      </c>
      <c r="C20" s="23">
        <v>6929.1</v>
      </c>
      <c r="D20" s="23"/>
      <c r="E20" s="23"/>
      <c r="F20" s="23"/>
      <c r="G20" s="23">
        <v>141.4</v>
      </c>
      <c r="H20" s="23"/>
      <c r="I20" s="23"/>
      <c r="J20" s="27"/>
      <c r="K20" s="23"/>
      <c r="L20" s="23">
        <v>64.6</v>
      </c>
      <c r="M20" s="23">
        <v>0.2</v>
      </c>
      <c r="N20" s="23"/>
      <c r="O20" s="28"/>
      <c r="P20" s="23"/>
      <c r="Q20" s="28"/>
      <c r="R20" s="23"/>
      <c r="S20" s="27"/>
      <c r="T20" s="27"/>
      <c r="U20" s="27"/>
      <c r="V20" s="27"/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206.2</v>
      </c>
      <c r="AG20" s="28">
        <f t="shared" si="3"/>
        <v>7810.900000000001</v>
      </c>
    </row>
    <row r="21" spans="1:33" ht="15.75">
      <c r="A21" s="3" t="s">
        <v>17</v>
      </c>
      <c r="B21" s="23">
        <v>1.2</v>
      </c>
      <c r="C21" s="23">
        <v>51.9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0</v>
      </c>
      <c r="AG21" s="28">
        <f t="shared" si="3"/>
        <v>53.1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187.50000000000074</v>
      </c>
      <c r="C23" s="23">
        <f t="shared" si="4"/>
        <v>838.3999999999993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51.599999999999994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53.59999999999977</v>
      </c>
      <c r="M23" s="23">
        <f t="shared" si="4"/>
        <v>0.40000000000018193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/>
      <c r="W23" s="23"/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105.59999999999994</v>
      </c>
      <c r="AG23" s="28">
        <f t="shared" si="3"/>
        <v>920.3000000000002</v>
      </c>
    </row>
    <row r="24" spans="1:33" ht="15" customHeight="1">
      <c r="A24" s="4" t="s">
        <v>7</v>
      </c>
      <c r="B24" s="23">
        <v>22027.5</v>
      </c>
      <c r="C24" s="23">
        <v>3617.9</v>
      </c>
      <c r="D24" s="23">
        <v>474.1</v>
      </c>
      <c r="E24" s="23">
        <v>7.1</v>
      </c>
      <c r="F24" s="23">
        <v>190.9</v>
      </c>
      <c r="G24" s="23"/>
      <c r="H24" s="23"/>
      <c r="I24" s="23"/>
      <c r="J24" s="27">
        <v>422</v>
      </c>
      <c r="K24" s="23">
        <v>739.7</v>
      </c>
      <c r="L24" s="23">
        <v>5236.3</v>
      </c>
      <c r="M24" s="23">
        <v>5.9</v>
      </c>
      <c r="N24" s="23"/>
      <c r="O24" s="28"/>
      <c r="P24" s="23"/>
      <c r="Q24" s="28"/>
      <c r="R24" s="28"/>
      <c r="S24" s="27"/>
      <c r="T24" s="27"/>
      <c r="U24" s="27"/>
      <c r="V24" s="27"/>
      <c r="W24" s="27"/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7076</v>
      </c>
      <c r="AG24" s="28">
        <f t="shared" si="3"/>
        <v>18569.4</v>
      </c>
    </row>
    <row r="25" spans="1:33" s="71" customFormat="1" ht="15" customHeight="1">
      <c r="A25" s="66" t="s">
        <v>56</v>
      </c>
      <c r="B25" s="67">
        <v>17330.1</v>
      </c>
      <c r="C25" s="67">
        <v>1255.2</v>
      </c>
      <c r="D25" s="67">
        <v>474.1</v>
      </c>
      <c r="E25" s="67">
        <v>7.1</v>
      </c>
      <c r="F25" s="67">
        <v>190.9</v>
      </c>
      <c r="G25" s="67"/>
      <c r="H25" s="67"/>
      <c r="I25" s="67"/>
      <c r="J25" s="69">
        <v>384.4</v>
      </c>
      <c r="K25" s="67">
        <v>725.8</v>
      </c>
      <c r="L25" s="67">
        <v>5236.3</v>
      </c>
      <c r="M25" s="67">
        <v>5.9</v>
      </c>
      <c r="N25" s="67"/>
      <c r="O25" s="70"/>
      <c r="P25" s="67"/>
      <c r="Q25" s="70"/>
      <c r="R25" s="70"/>
      <c r="S25" s="69"/>
      <c r="T25" s="69"/>
      <c r="U25" s="69"/>
      <c r="V25" s="69"/>
      <c r="W25" s="69"/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7024.5</v>
      </c>
      <c r="AG25" s="72">
        <f t="shared" si="3"/>
        <v>11560.8</v>
      </c>
    </row>
    <row r="26" spans="1:34" ht="15.75">
      <c r="A26" s="3" t="s">
        <v>5</v>
      </c>
      <c r="B26" s="23">
        <v>18912.7</v>
      </c>
      <c r="C26" s="23">
        <v>583.1</v>
      </c>
      <c r="D26" s="23">
        <v>451.5</v>
      </c>
      <c r="E26" s="23">
        <v>7.1</v>
      </c>
      <c r="F26" s="23">
        <v>62.1</v>
      </c>
      <c r="G26" s="23"/>
      <c r="H26" s="23"/>
      <c r="I26" s="23"/>
      <c r="J26" s="27">
        <v>35.4</v>
      </c>
      <c r="K26" s="23">
        <v>555.5</v>
      </c>
      <c r="L26" s="23">
        <v>5231.5</v>
      </c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6343.1</v>
      </c>
      <c r="AG26" s="28">
        <f t="shared" si="3"/>
        <v>13152.699999999999</v>
      </c>
      <c r="AH26" s="6"/>
    </row>
    <row r="27" spans="1:33" ht="15.75">
      <c r="A27" s="3" t="s">
        <v>3</v>
      </c>
      <c r="B27" s="23">
        <v>1447.2</v>
      </c>
      <c r="C27" s="23">
        <v>1810.1</v>
      </c>
      <c r="D27" s="23">
        <v>21.9</v>
      </c>
      <c r="E27" s="23"/>
      <c r="F27" s="23">
        <v>63.8</v>
      </c>
      <c r="G27" s="23"/>
      <c r="H27" s="23"/>
      <c r="I27" s="23"/>
      <c r="J27" s="27">
        <v>132.1</v>
      </c>
      <c r="K27" s="23">
        <v>76.2</v>
      </c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7"/>
      <c r="W27" s="27"/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294</v>
      </c>
      <c r="AG27" s="28">
        <f t="shared" si="3"/>
        <v>2963.3</v>
      </c>
    </row>
    <row r="28" spans="1:33" ht="15.75">
      <c r="A28" s="3" t="s">
        <v>1</v>
      </c>
      <c r="B28" s="23">
        <v>276</v>
      </c>
      <c r="C28" s="23">
        <v>17.8</v>
      </c>
      <c r="D28" s="23"/>
      <c r="E28" s="23"/>
      <c r="F28" s="23">
        <v>10.7</v>
      </c>
      <c r="G28" s="23"/>
      <c r="H28" s="23"/>
      <c r="I28" s="23"/>
      <c r="J28" s="27">
        <v>30.1</v>
      </c>
      <c r="K28" s="23">
        <v>34.4</v>
      </c>
      <c r="L28" s="23">
        <v>4.8</v>
      </c>
      <c r="M28" s="23">
        <v>5.9</v>
      </c>
      <c r="N28" s="23"/>
      <c r="O28" s="28"/>
      <c r="P28" s="23"/>
      <c r="Q28" s="28"/>
      <c r="R28" s="23"/>
      <c r="S28" s="27"/>
      <c r="T28" s="27"/>
      <c r="U28" s="27"/>
      <c r="V28" s="27"/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85.89999999999999</v>
      </c>
      <c r="AG28" s="28">
        <f t="shared" si="3"/>
        <v>207.90000000000003</v>
      </c>
    </row>
    <row r="29" spans="1:33" ht="15.75">
      <c r="A29" s="3" t="s">
        <v>2</v>
      </c>
      <c r="B29" s="23">
        <v>851.3</v>
      </c>
      <c r="C29" s="23">
        <v>343.1</v>
      </c>
      <c r="D29" s="23"/>
      <c r="E29" s="23"/>
      <c r="F29" s="23">
        <v>48.5</v>
      </c>
      <c r="G29" s="23"/>
      <c r="H29" s="23"/>
      <c r="I29" s="23"/>
      <c r="J29" s="27">
        <v>137.8</v>
      </c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7"/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186.3</v>
      </c>
      <c r="AG29" s="28">
        <f t="shared" si="3"/>
        <v>1008.1000000000001</v>
      </c>
    </row>
    <row r="30" spans="1:33" ht="15.75">
      <c r="A30" s="3" t="s">
        <v>17</v>
      </c>
      <c r="B30" s="23">
        <v>133.4</v>
      </c>
      <c r="C30" s="23">
        <v>23</v>
      </c>
      <c r="D30" s="23"/>
      <c r="E30" s="23"/>
      <c r="F30" s="23"/>
      <c r="G30" s="23"/>
      <c r="H30" s="23"/>
      <c r="I30" s="23"/>
      <c r="J30" s="27"/>
      <c r="K30" s="23">
        <v>48.4</v>
      </c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48.4</v>
      </c>
      <c r="AG30" s="28">
        <f t="shared" si="3"/>
        <v>108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406.8999999999993</v>
      </c>
      <c r="C32" s="23">
        <f t="shared" si="5"/>
        <v>840.8000000000003</v>
      </c>
      <c r="D32" s="23">
        <f t="shared" si="5"/>
        <v>0.7000000000000242</v>
      </c>
      <c r="E32" s="23">
        <f t="shared" si="5"/>
        <v>0</v>
      </c>
      <c r="F32" s="23">
        <f t="shared" si="5"/>
        <v>5.800000000000011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86.60000000000002</v>
      </c>
      <c r="K32" s="23">
        <f t="shared" si="5"/>
        <v>25.200000000000053</v>
      </c>
      <c r="L32" s="23">
        <f t="shared" si="5"/>
        <v>1.8207657603852567E-13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/>
      <c r="W32" s="23"/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118.30000000000028</v>
      </c>
      <c r="AG32" s="28">
        <f>AG24-AG26-AG27-AG28-AG29-AG30-AG31</f>
        <v>1129.4000000000021</v>
      </c>
    </row>
    <row r="33" spans="1:33" ht="15" customHeight="1">
      <c r="A33" s="4" t="s">
        <v>8</v>
      </c>
      <c r="B33" s="23">
        <v>166.5</v>
      </c>
      <c r="C33" s="23">
        <v>1257.4</v>
      </c>
      <c r="D33" s="23"/>
      <c r="E33" s="23"/>
      <c r="F33" s="23"/>
      <c r="G33" s="23"/>
      <c r="H33" s="23"/>
      <c r="I33" s="23"/>
      <c r="J33" s="27"/>
      <c r="K33" s="23">
        <v>0.5</v>
      </c>
      <c r="L33" s="23">
        <v>56.7</v>
      </c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57.2</v>
      </c>
      <c r="AG33" s="28">
        <f aca="true" t="shared" si="6" ref="AG33:AG38">B33+C33-AF33</f>
        <v>1366.7</v>
      </c>
    </row>
    <row r="34" spans="1:33" ht="15.75">
      <c r="A34" s="3" t="s">
        <v>5</v>
      </c>
      <c r="B34" s="23">
        <v>159.1</v>
      </c>
      <c r="C34" s="23">
        <v>23.9</v>
      </c>
      <c r="D34" s="23"/>
      <c r="E34" s="23"/>
      <c r="F34" s="23"/>
      <c r="G34" s="23"/>
      <c r="H34" s="23"/>
      <c r="I34" s="23"/>
      <c r="J34" s="27"/>
      <c r="K34" s="23"/>
      <c r="L34" s="23">
        <v>56.7</v>
      </c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56.7</v>
      </c>
      <c r="AG34" s="28">
        <f t="shared" si="6"/>
        <v>126.3</v>
      </c>
    </row>
    <row r="35" spans="1:33" ht="15.75">
      <c r="A35" s="3" t="s">
        <v>1</v>
      </c>
      <c r="B35" s="23">
        <v>0</v>
      </c>
      <c r="C35" s="23">
        <v>4.3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4.3</v>
      </c>
    </row>
    <row r="36" spans="1:33" ht="15.75">
      <c r="A36" s="3" t="s">
        <v>2</v>
      </c>
      <c r="B36" s="45">
        <v>5.5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0.2</v>
      </c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0.2</v>
      </c>
      <c r="AG36" s="28">
        <f t="shared" si="6"/>
        <v>54.599999999999994</v>
      </c>
    </row>
    <row r="37" spans="1:33" ht="15.75">
      <c r="A37" s="3" t="s">
        <v>17</v>
      </c>
      <c r="B37" s="23">
        <v>0</v>
      </c>
      <c r="C37" s="23">
        <v>1116.4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0</v>
      </c>
      <c r="AG37" s="28">
        <f t="shared" si="6"/>
        <v>1116.4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1.9000000000000057</v>
      </c>
      <c r="C39" s="23">
        <f t="shared" si="7"/>
        <v>63.49999999999996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/>
      <c r="W39" s="23"/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0.3</v>
      </c>
      <c r="AG39" s="28">
        <f>AG33-AG34-AG36-AG38-AG35-AG37</f>
        <v>65.10000000000014</v>
      </c>
    </row>
    <row r="40" spans="1:33" ht="15" customHeight="1">
      <c r="A40" s="4" t="s">
        <v>34</v>
      </c>
      <c r="B40" s="23">
        <v>661</v>
      </c>
      <c r="C40" s="23">
        <v>111.2</v>
      </c>
      <c r="D40" s="23"/>
      <c r="E40" s="23"/>
      <c r="F40" s="23"/>
      <c r="G40" s="23"/>
      <c r="H40" s="23"/>
      <c r="I40" s="23"/>
      <c r="J40" s="27"/>
      <c r="K40" s="23"/>
      <c r="L40" s="23">
        <v>253.2</v>
      </c>
      <c r="M40" s="23"/>
      <c r="N40" s="23"/>
      <c r="O40" s="28"/>
      <c r="P40" s="23"/>
      <c r="Q40" s="28"/>
      <c r="R40" s="28"/>
      <c r="S40" s="27"/>
      <c r="T40" s="27"/>
      <c r="U40" s="27"/>
      <c r="V40" s="27"/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253.2</v>
      </c>
      <c r="AG40" s="28">
        <f aca="true" t="shared" si="8" ref="AG40:AG45">B40+C40-AF40</f>
        <v>519</v>
      </c>
    </row>
    <row r="41" spans="1:34" ht="15.75">
      <c r="A41" s="3" t="s">
        <v>5</v>
      </c>
      <c r="B41" s="23">
        <v>626</v>
      </c>
      <c r="C41" s="23">
        <v>62.5</v>
      </c>
      <c r="D41" s="23"/>
      <c r="E41" s="23"/>
      <c r="F41" s="23"/>
      <c r="G41" s="23"/>
      <c r="H41" s="23"/>
      <c r="I41" s="23"/>
      <c r="J41" s="27"/>
      <c r="K41" s="23"/>
      <c r="L41" s="23">
        <v>232.3</v>
      </c>
      <c r="M41" s="23"/>
      <c r="N41" s="23"/>
      <c r="O41" s="28"/>
      <c r="P41" s="23"/>
      <c r="Q41" s="28"/>
      <c r="R41" s="23"/>
      <c r="S41" s="27"/>
      <c r="T41" s="27"/>
      <c r="U41" s="27"/>
      <c r="V41" s="27"/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232.3</v>
      </c>
      <c r="AG41" s="28">
        <f t="shared" si="8"/>
        <v>456.2</v>
      </c>
      <c r="AH41" s="6"/>
    </row>
    <row r="42" spans="1:33" ht="15.75">
      <c r="A42" s="3" t="s">
        <v>3</v>
      </c>
      <c r="B42" s="23">
        <v>0</v>
      </c>
      <c r="C42" s="23">
        <v>0.3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t="shared" si="1"/>
        <v>0</v>
      </c>
      <c r="AG42" s="28">
        <f t="shared" si="8"/>
        <v>0.3</v>
      </c>
    </row>
    <row r="43" spans="1:33" ht="15.75">
      <c r="A43" s="3" t="s">
        <v>1</v>
      </c>
      <c r="B43" s="23">
        <v>2.1</v>
      </c>
      <c r="C43" s="23">
        <v>5.7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1"/>
        <v>0</v>
      </c>
      <c r="AG43" s="28">
        <f t="shared" si="8"/>
        <v>7.800000000000001</v>
      </c>
    </row>
    <row r="44" spans="1:33" ht="15.75">
      <c r="A44" s="3" t="s">
        <v>2</v>
      </c>
      <c r="B44" s="23">
        <v>5.1</v>
      </c>
      <c r="C44" s="23">
        <v>11.6</v>
      </c>
      <c r="D44" s="23"/>
      <c r="E44" s="23"/>
      <c r="F44" s="23"/>
      <c r="G44" s="23"/>
      <c r="H44" s="23"/>
      <c r="I44" s="23"/>
      <c r="J44" s="27"/>
      <c r="K44" s="23"/>
      <c r="L44" s="23">
        <v>0.4</v>
      </c>
      <c r="M44" s="23"/>
      <c r="N44" s="23"/>
      <c r="O44" s="28"/>
      <c r="P44" s="23"/>
      <c r="Q44" s="28"/>
      <c r="R44" s="23"/>
      <c r="S44" s="27"/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1"/>
        <v>0.4</v>
      </c>
      <c r="AG44" s="28">
        <f t="shared" si="8"/>
        <v>16.3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1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9" ref="B46:AD46">B40-B41-B42-B43-B44-B45</f>
        <v>27.799999999999997</v>
      </c>
      <c r="C46" s="23">
        <f t="shared" si="9"/>
        <v>31.1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0</v>
      </c>
      <c r="K46" s="23">
        <f t="shared" si="9"/>
        <v>0</v>
      </c>
      <c r="L46" s="23">
        <f t="shared" si="9"/>
        <v>20.49999999999998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0</v>
      </c>
      <c r="T46" s="23">
        <f t="shared" si="9"/>
        <v>0</v>
      </c>
      <c r="U46" s="23">
        <f t="shared" si="9"/>
        <v>0</v>
      </c>
      <c r="V46" s="23"/>
      <c r="W46" s="23"/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>
        <f t="shared" si="9"/>
        <v>0</v>
      </c>
      <c r="AD46" s="23">
        <f t="shared" si="9"/>
        <v>0</v>
      </c>
      <c r="AE46" s="23"/>
      <c r="AF46" s="28">
        <f t="shared" si="1"/>
        <v>20.49999999999998</v>
      </c>
      <c r="AG46" s="28">
        <f>AG40-AG41-AG42-AG43-AG44-AG45</f>
        <v>38.40000000000002</v>
      </c>
    </row>
    <row r="47" spans="1:33" ht="17.25" customHeight="1">
      <c r="A47" s="4" t="s">
        <v>15</v>
      </c>
      <c r="B47" s="37">
        <v>965.7</v>
      </c>
      <c r="C47" s="23">
        <v>2315.8</v>
      </c>
      <c r="D47" s="23"/>
      <c r="E47" s="29">
        <v>0.7</v>
      </c>
      <c r="F47" s="29"/>
      <c r="G47" s="29">
        <v>29.3</v>
      </c>
      <c r="H47" s="29"/>
      <c r="I47" s="29">
        <v>117.3</v>
      </c>
      <c r="J47" s="30">
        <v>610</v>
      </c>
      <c r="K47" s="29">
        <v>63.6</v>
      </c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29"/>
      <c r="X47" s="29"/>
      <c r="Y47" s="30"/>
      <c r="Z47" s="30"/>
      <c r="AA47" s="30"/>
      <c r="AB47" s="29"/>
      <c r="AC47" s="29"/>
      <c r="AD47" s="29"/>
      <c r="AE47" s="29"/>
      <c r="AF47" s="28">
        <f t="shared" si="1"/>
        <v>820.9</v>
      </c>
      <c r="AG47" s="28">
        <f>B47+C47-AF47</f>
        <v>2460.6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1"/>
        <v>0</v>
      </c>
      <c r="AG48" s="28">
        <f>B48+C48-AF48</f>
        <v>0</v>
      </c>
    </row>
    <row r="49" spans="1:33" ht="15.75">
      <c r="A49" s="3" t="s">
        <v>17</v>
      </c>
      <c r="B49" s="23">
        <v>602.2</v>
      </c>
      <c r="C49" s="23">
        <v>2077.7</v>
      </c>
      <c r="D49" s="23"/>
      <c r="E49" s="23"/>
      <c r="F49" s="23"/>
      <c r="G49" s="23"/>
      <c r="H49" s="23"/>
      <c r="I49" s="23">
        <v>116.9</v>
      </c>
      <c r="J49" s="27">
        <v>610</v>
      </c>
      <c r="K49" s="23">
        <v>63.4</v>
      </c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1"/>
        <v>790.3</v>
      </c>
      <c r="AG49" s="28">
        <f>B49+C49-AF49</f>
        <v>1889.5999999999997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1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0" ref="B51:AD51">B47-B48-B49</f>
        <v>363.5</v>
      </c>
      <c r="C51" s="23">
        <f t="shared" si="10"/>
        <v>238.10000000000036</v>
      </c>
      <c r="D51" s="23">
        <f t="shared" si="10"/>
        <v>0</v>
      </c>
      <c r="E51" s="23">
        <f t="shared" si="10"/>
        <v>0.7</v>
      </c>
      <c r="F51" s="23">
        <f t="shared" si="10"/>
        <v>0</v>
      </c>
      <c r="G51" s="23">
        <f t="shared" si="10"/>
        <v>29.3</v>
      </c>
      <c r="H51" s="23">
        <f t="shared" si="10"/>
        <v>0</v>
      </c>
      <c r="I51" s="23">
        <f t="shared" si="10"/>
        <v>0.3999999999999915</v>
      </c>
      <c r="J51" s="23">
        <f t="shared" si="10"/>
        <v>0</v>
      </c>
      <c r="K51" s="23">
        <f t="shared" si="10"/>
        <v>0.20000000000000284</v>
      </c>
      <c r="L51" s="23">
        <f t="shared" si="10"/>
        <v>0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</v>
      </c>
      <c r="R51" s="23">
        <f t="shared" si="10"/>
        <v>0</v>
      </c>
      <c r="S51" s="23">
        <f t="shared" si="10"/>
        <v>0</v>
      </c>
      <c r="T51" s="23">
        <f t="shared" si="10"/>
        <v>0</v>
      </c>
      <c r="U51" s="23">
        <f t="shared" si="10"/>
        <v>0</v>
      </c>
      <c r="V51" s="23"/>
      <c r="W51" s="23"/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>
        <f t="shared" si="10"/>
        <v>0</v>
      </c>
      <c r="AD51" s="23">
        <f t="shared" si="10"/>
        <v>0</v>
      </c>
      <c r="AE51" s="23"/>
      <c r="AF51" s="28">
        <f t="shared" si="1"/>
        <v>30.599999999999994</v>
      </c>
      <c r="AG51" s="28">
        <f>AG47-AG49-AG48</f>
        <v>571.0000000000002</v>
      </c>
    </row>
    <row r="52" spans="1:33" ht="15" customHeight="1">
      <c r="A52" s="4" t="s">
        <v>0</v>
      </c>
      <c r="B52" s="23">
        <v>3985</v>
      </c>
      <c r="C52" s="23">
        <v>2385.3</v>
      </c>
      <c r="D52" s="23">
        <v>3267.6</v>
      </c>
      <c r="E52" s="23"/>
      <c r="F52" s="23"/>
      <c r="G52" s="23">
        <v>252.8</v>
      </c>
      <c r="H52" s="23"/>
      <c r="I52" s="23">
        <v>113.4</v>
      </c>
      <c r="J52" s="27">
        <v>193.1</v>
      </c>
      <c r="K52" s="23"/>
      <c r="L52" s="23">
        <v>572.2</v>
      </c>
      <c r="M52" s="23"/>
      <c r="N52" s="23"/>
      <c r="O52" s="28"/>
      <c r="P52" s="23"/>
      <c r="Q52" s="23"/>
      <c r="R52" s="23"/>
      <c r="S52" s="27"/>
      <c r="T52" s="27"/>
      <c r="U52" s="27"/>
      <c r="V52" s="27"/>
      <c r="W52" s="27"/>
      <c r="X52" s="23"/>
      <c r="Y52" s="27"/>
      <c r="Z52" s="27"/>
      <c r="AA52" s="27"/>
      <c r="AB52" s="23"/>
      <c r="AC52" s="23"/>
      <c r="AD52" s="23"/>
      <c r="AE52" s="23"/>
      <c r="AF52" s="28">
        <f t="shared" si="1"/>
        <v>4399.1</v>
      </c>
      <c r="AG52" s="28">
        <f aca="true" t="shared" si="11" ref="AG52:AG59">B52+C52-AF52</f>
        <v>1971.1999999999998</v>
      </c>
    </row>
    <row r="53" spans="1:33" ht="15" customHeight="1">
      <c r="A53" s="3" t="s">
        <v>2</v>
      </c>
      <c r="B53" s="23">
        <v>414</v>
      </c>
      <c r="C53" s="23">
        <v>620.3</v>
      </c>
      <c r="D53" s="23"/>
      <c r="E53" s="23"/>
      <c r="F53" s="23"/>
      <c r="G53" s="23">
        <v>182.9</v>
      </c>
      <c r="H53" s="23"/>
      <c r="I53" s="23">
        <v>5.3</v>
      </c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1"/>
        <v>188.20000000000002</v>
      </c>
      <c r="AG53" s="28">
        <f t="shared" si="11"/>
        <v>846.0999999999999</v>
      </c>
    </row>
    <row r="54" spans="1:34" ht="15" customHeight="1">
      <c r="A54" s="4" t="s">
        <v>9</v>
      </c>
      <c r="B54" s="45">
        <v>3648.9</v>
      </c>
      <c r="C54" s="23">
        <v>1749.8</v>
      </c>
      <c r="D54" s="23"/>
      <c r="E54" s="23">
        <v>374.9</v>
      </c>
      <c r="F54" s="23">
        <v>65.3</v>
      </c>
      <c r="G54" s="23"/>
      <c r="H54" s="23">
        <v>159.4</v>
      </c>
      <c r="I54" s="23"/>
      <c r="J54" s="27">
        <v>3.4</v>
      </c>
      <c r="K54" s="23">
        <v>1234.5</v>
      </c>
      <c r="L54" s="23"/>
      <c r="M54" s="23">
        <v>1.5</v>
      </c>
      <c r="N54" s="23"/>
      <c r="O54" s="28"/>
      <c r="P54" s="23"/>
      <c r="Q54" s="28"/>
      <c r="R54" s="23"/>
      <c r="S54" s="27"/>
      <c r="T54" s="27"/>
      <c r="U54" s="27"/>
      <c r="V54" s="27"/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1"/>
        <v>1839</v>
      </c>
      <c r="AG54" s="23">
        <f t="shared" si="11"/>
        <v>3559.7</v>
      </c>
      <c r="AH54" s="6"/>
    </row>
    <row r="55" spans="1:34" ht="15.75">
      <c r="A55" s="3" t="s">
        <v>5</v>
      </c>
      <c r="B55" s="23">
        <v>2955.4</v>
      </c>
      <c r="C55" s="23">
        <v>1015.3</v>
      </c>
      <c r="D55" s="23"/>
      <c r="E55" s="23"/>
      <c r="F55" s="23">
        <v>53.9</v>
      </c>
      <c r="G55" s="23"/>
      <c r="H55" s="23"/>
      <c r="I55" s="23"/>
      <c r="J55" s="27"/>
      <c r="K55" s="23">
        <v>1234.5</v>
      </c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1"/>
        <v>1288.4</v>
      </c>
      <c r="AG55" s="23">
        <f t="shared" si="11"/>
        <v>2682.2999999999997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1"/>
        <v>0</v>
      </c>
      <c r="AG56" s="23">
        <f t="shared" si="11"/>
        <v>0</v>
      </c>
      <c r="AH56" s="6"/>
    </row>
    <row r="57" spans="1:33" ht="15.75">
      <c r="A57" s="3" t="s">
        <v>2</v>
      </c>
      <c r="B57" s="37">
        <v>28</v>
      </c>
      <c r="C57" s="23">
        <v>369.5</v>
      </c>
      <c r="D57" s="23"/>
      <c r="E57" s="23"/>
      <c r="F57" s="23">
        <v>1.7</v>
      </c>
      <c r="G57" s="23"/>
      <c r="H57" s="23">
        <v>0.1</v>
      </c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7"/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1"/>
        <v>1.8</v>
      </c>
      <c r="AG57" s="23">
        <f t="shared" si="11"/>
        <v>395.7</v>
      </c>
    </row>
    <row r="58" spans="1:33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1"/>
        <v>0</v>
      </c>
      <c r="AG58" s="23">
        <f t="shared" si="11"/>
        <v>20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1"/>
        <v>0</v>
      </c>
      <c r="AG59" s="23">
        <f t="shared" si="11"/>
        <v>0</v>
      </c>
    </row>
    <row r="60" spans="1:33" ht="15.75">
      <c r="A60" s="3" t="s">
        <v>26</v>
      </c>
      <c r="B60" s="23">
        <f aca="true" t="shared" si="12" ref="B60:AD60">B54-B55-B57-B59-B56-B58</f>
        <v>665.5</v>
      </c>
      <c r="C60" s="23">
        <f t="shared" si="12"/>
        <v>345</v>
      </c>
      <c r="D60" s="23">
        <f t="shared" si="12"/>
        <v>0</v>
      </c>
      <c r="E60" s="23">
        <f t="shared" si="12"/>
        <v>374.9</v>
      </c>
      <c r="F60" s="23">
        <f t="shared" si="12"/>
        <v>9.7</v>
      </c>
      <c r="G60" s="23">
        <f t="shared" si="12"/>
        <v>0</v>
      </c>
      <c r="H60" s="23">
        <f t="shared" si="12"/>
        <v>159.3</v>
      </c>
      <c r="I60" s="23">
        <f t="shared" si="12"/>
        <v>0</v>
      </c>
      <c r="J60" s="23">
        <f t="shared" si="12"/>
        <v>3.4</v>
      </c>
      <c r="K60" s="23">
        <f t="shared" si="12"/>
        <v>0</v>
      </c>
      <c r="L60" s="23">
        <f t="shared" si="12"/>
        <v>0</v>
      </c>
      <c r="M60" s="23">
        <f t="shared" si="12"/>
        <v>1.5</v>
      </c>
      <c r="N60" s="23">
        <f t="shared" si="12"/>
        <v>0</v>
      </c>
      <c r="O60" s="23">
        <f t="shared" si="12"/>
        <v>0</v>
      </c>
      <c r="P60" s="23">
        <f t="shared" si="12"/>
        <v>0</v>
      </c>
      <c r="Q60" s="23">
        <f t="shared" si="12"/>
        <v>0</v>
      </c>
      <c r="R60" s="23">
        <f t="shared" si="12"/>
        <v>0</v>
      </c>
      <c r="S60" s="23">
        <f t="shared" si="12"/>
        <v>0</v>
      </c>
      <c r="T60" s="23">
        <f t="shared" si="12"/>
        <v>0</v>
      </c>
      <c r="U60" s="23">
        <f t="shared" si="12"/>
        <v>0</v>
      </c>
      <c r="V60" s="23"/>
      <c r="W60" s="23"/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>
        <f t="shared" si="12"/>
        <v>0</v>
      </c>
      <c r="AD60" s="23">
        <f t="shared" si="12"/>
        <v>0</v>
      </c>
      <c r="AE60" s="23"/>
      <c r="AF60" s="23">
        <f>AF54-AF55-AF57-AF59-AF56-AF58</f>
        <v>548.8</v>
      </c>
      <c r="AG60" s="23">
        <f>AG54-AG55-AG57-AG59-AG56-AG58</f>
        <v>461.7000000000001</v>
      </c>
    </row>
    <row r="61" spans="1:33" ht="15" customHeight="1">
      <c r="A61" s="4" t="s">
        <v>10</v>
      </c>
      <c r="B61" s="23">
        <v>63.8</v>
      </c>
      <c r="C61" s="23">
        <v>39.7</v>
      </c>
      <c r="D61" s="23"/>
      <c r="E61" s="23"/>
      <c r="F61" s="23"/>
      <c r="G61" s="23"/>
      <c r="H61" s="23"/>
      <c r="I61" s="23"/>
      <c r="J61" s="27"/>
      <c r="K61" s="23">
        <v>4.7</v>
      </c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/>
      <c r="X61" s="23"/>
      <c r="Y61" s="27"/>
      <c r="Z61" s="27"/>
      <c r="AA61" s="27"/>
      <c r="AB61" s="23"/>
      <c r="AC61" s="23"/>
      <c r="AD61" s="23"/>
      <c r="AE61" s="23"/>
      <c r="AF61" s="28">
        <f aca="true" t="shared" si="13" ref="AF61:AF91">SUM(D61:AD61)</f>
        <v>4.7</v>
      </c>
      <c r="AG61" s="23">
        <f aca="true" t="shared" si="14" ref="AG61:AG67">B61+C61-AF61</f>
        <v>98.8</v>
      </c>
    </row>
    <row r="62" spans="1:33" ht="15" customHeight="1">
      <c r="A62" s="4" t="s">
        <v>11</v>
      </c>
      <c r="B62" s="23">
        <v>1228</v>
      </c>
      <c r="C62" s="23">
        <v>719.2</v>
      </c>
      <c r="D62" s="23"/>
      <c r="E62" s="23"/>
      <c r="F62" s="23"/>
      <c r="G62" s="23">
        <v>4.1</v>
      </c>
      <c r="H62" s="23"/>
      <c r="I62" s="23"/>
      <c r="J62" s="27"/>
      <c r="K62" s="23">
        <v>9.7</v>
      </c>
      <c r="L62" s="23">
        <v>338.6</v>
      </c>
      <c r="M62" s="23"/>
      <c r="N62" s="23"/>
      <c r="O62" s="28"/>
      <c r="P62" s="23"/>
      <c r="Q62" s="28"/>
      <c r="R62" s="23"/>
      <c r="S62" s="27"/>
      <c r="T62" s="27"/>
      <c r="U62" s="27"/>
      <c r="V62" s="27"/>
      <c r="W62" s="27"/>
      <c r="X62" s="23"/>
      <c r="Y62" s="27"/>
      <c r="Z62" s="27"/>
      <c r="AA62" s="27"/>
      <c r="AB62" s="23"/>
      <c r="AC62" s="23"/>
      <c r="AD62" s="23"/>
      <c r="AE62" s="23"/>
      <c r="AF62" s="28">
        <f t="shared" si="13"/>
        <v>352.40000000000003</v>
      </c>
      <c r="AG62" s="23">
        <f t="shared" si="14"/>
        <v>1594.8</v>
      </c>
    </row>
    <row r="63" spans="1:34" ht="15.75">
      <c r="A63" s="3" t="s">
        <v>5</v>
      </c>
      <c r="B63" s="23">
        <v>852.1</v>
      </c>
      <c r="C63" s="23">
        <v>51.8</v>
      </c>
      <c r="D63" s="23"/>
      <c r="E63" s="23"/>
      <c r="F63" s="23"/>
      <c r="G63" s="23"/>
      <c r="H63" s="23"/>
      <c r="I63" s="23"/>
      <c r="J63" s="27"/>
      <c r="K63" s="23"/>
      <c r="L63" s="23">
        <v>285</v>
      </c>
      <c r="M63" s="23"/>
      <c r="N63" s="23"/>
      <c r="O63" s="28"/>
      <c r="P63" s="23"/>
      <c r="Q63" s="28"/>
      <c r="R63" s="23"/>
      <c r="S63" s="27"/>
      <c r="T63" s="27"/>
      <c r="U63" s="27"/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3"/>
        <v>285</v>
      </c>
      <c r="AG63" s="23">
        <f t="shared" si="14"/>
        <v>618.9</v>
      </c>
      <c r="AH63" s="65"/>
    </row>
    <row r="64" spans="1:34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3"/>
        <v>0</v>
      </c>
      <c r="AG64" s="23">
        <f t="shared" si="14"/>
        <v>0</v>
      </c>
      <c r="AH64" s="6"/>
    </row>
    <row r="65" spans="1:34" ht="15.75">
      <c r="A65" s="3" t="s">
        <v>1</v>
      </c>
      <c r="B65" s="23">
        <v>26</v>
      </c>
      <c r="C65" s="23">
        <v>32.9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7"/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3"/>
        <v>0</v>
      </c>
      <c r="AG65" s="23">
        <f t="shared" si="14"/>
        <v>58.9</v>
      </c>
      <c r="AH65" s="6"/>
    </row>
    <row r="66" spans="1:33" ht="15.75">
      <c r="A66" s="3" t="s">
        <v>2</v>
      </c>
      <c r="B66" s="23">
        <v>13.1</v>
      </c>
      <c r="C66" s="23">
        <v>15.7</v>
      </c>
      <c r="D66" s="23"/>
      <c r="E66" s="23"/>
      <c r="F66" s="23"/>
      <c r="G66" s="23"/>
      <c r="H66" s="23"/>
      <c r="I66" s="23"/>
      <c r="J66" s="27"/>
      <c r="K66" s="23">
        <v>0.8</v>
      </c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7"/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3"/>
        <v>0.8</v>
      </c>
      <c r="AG66" s="23">
        <f t="shared" si="14"/>
        <v>27.999999999999996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3"/>
        <v>0</v>
      </c>
      <c r="AG67" s="23">
        <f t="shared" si="14"/>
        <v>0</v>
      </c>
    </row>
    <row r="68" spans="1:33" ht="15.75">
      <c r="A68" s="3" t="s">
        <v>26</v>
      </c>
      <c r="B68" s="23">
        <f aca="true" t="shared" si="15" ref="B68:AD68">B62-B63-B66-B67-B65-B64</f>
        <v>336.79999999999995</v>
      </c>
      <c r="C68" s="23">
        <f t="shared" si="15"/>
        <v>618.8000000000001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4.1</v>
      </c>
      <c r="H68" s="23">
        <f t="shared" si="15"/>
        <v>0</v>
      </c>
      <c r="I68" s="23">
        <f t="shared" si="15"/>
        <v>0</v>
      </c>
      <c r="J68" s="23">
        <f t="shared" si="15"/>
        <v>0</v>
      </c>
      <c r="K68" s="23">
        <f t="shared" si="15"/>
        <v>8.899999999999999</v>
      </c>
      <c r="L68" s="23">
        <f t="shared" si="15"/>
        <v>53.60000000000002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0</v>
      </c>
      <c r="Q68" s="23">
        <f t="shared" si="15"/>
        <v>0</v>
      </c>
      <c r="R68" s="23">
        <f t="shared" si="15"/>
        <v>0</v>
      </c>
      <c r="S68" s="23">
        <f t="shared" si="15"/>
        <v>0</v>
      </c>
      <c r="T68" s="23">
        <f t="shared" si="15"/>
        <v>0</v>
      </c>
      <c r="U68" s="23">
        <f t="shared" si="15"/>
        <v>0</v>
      </c>
      <c r="V68" s="23"/>
      <c r="W68" s="23"/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>
        <f t="shared" si="15"/>
        <v>0</v>
      </c>
      <c r="AD68" s="23">
        <f t="shared" si="15"/>
        <v>0</v>
      </c>
      <c r="AE68" s="23"/>
      <c r="AF68" s="28">
        <f t="shared" si="13"/>
        <v>66.60000000000002</v>
      </c>
      <c r="AG68" s="23">
        <f>AG62-AG63-AG66-AG67-AG65-AG64</f>
        <v>889</v>
      </c>
    </row>
    <row r="69" spans="1:33" ht="31.5">
      <c r="A69" s="4" t="s">
        <v>33</v>
      </c>
      <c r="B69" s="23">
        <v>481.8</v>
      </c>
      <c r="C69" s="23">
        <v>300.7</v>
      </c>
      <c r="D69" s="23"/>
      <c r="E69" s="23">
        <v>692.9</v>
      </c>
      <c r="F69" s="23"/>
      <c r="G69" s="23"/>
      <c r="H69" s="23">
        <v>77.6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3"/>
        <v>770.5</v>
      </c>
      <c r="AG69" s="31">
        <f aca="true" t="shared" si="16" ref="AG69:AG91">B69+C69-AF69</f>
        <v>12</v>
      </c>
    </row>
    <row r="70" spans="1:33" ht="15.75">
      <c r="A70" s="4" t="s">
        <v>42</v>
      </c>
      <c r="B70" s="23">
        <v>5.6</v>
      </c>
      <c r="C70" s="23">
        <v>1.1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3"/>
        <v>0</v>
      </c>
      <c r="AG70" s="31">
        <f t="shared" si="16"/>
        <v>6.699999999999999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3"/>
        <v>0</v>
      </c>
      <c r="AG71" s="31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v>984.1</v>
      </c>
      <c r="C72" s="23">
        <v>2452.8</v>
      </c>
      <c r="D72" s="23"/>
      <c r="E72" s="23">
        <v>107.4</v>
      </c>
      <c r="F72" s="23">
        <v>59.2</v>
      </c>
      <c r="G72" s="23">
        <v>66.9</v>
      </c>
      <c r="H72" s="23">
        <v>4.4</v>
      </c>
      <c r="I72" s="23">
        <v>15</v>
      </c>
      <c r="J72" s="27">
        <v>5.6</v>
      </c>
      <c r="K72" s="23">
        <v>12.4</v>
      </c>
      <c r="L72" s="23">
        <v>1.2</v>
      </c>
      <c r="M72" s="23">
        <v>103.2</v>
      </c>
      <c r="N72" s="23"/>
      <c r="O72" s="23"/>
      <c r="P72" s="23"/>
      <c r="Q72" s="28"/>
      <c r="R72" s="23"/>
      <c r="S72" s="27"/>
      <c r="T72" s="27"/>
      <c r="U72" s="27"/>
      <c r="V72" s="27"/>
      <c r="W72" s="27"/>
      <c r="X72" s="23"/>
      <c r="Y72" s="27"/>
      <c r="Z72" s="27"/>
      <c r="AA72" s="27"/>
      <c r="AB72" s="23"/>
      <c r="AC72" s="23"/>
      <c r="AD72" s="23"/>
      <c r="AE72" s="23"/>
      <c r="AF72" s="28">
        <f t="shared" si="13"/>
        <v>375.3</v>
      </c>
      <c r="AG72" s="31">
        <f t="shared" si="16"/>
        <v>3061.6</v>
      </c>
    </row>
    <row r="73" spans="1:33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3"/>
        <v>0</v>
      </c>
      <c r="AG73" s="31">
        <f t="shared" si="16"/>
        <v>16.8</v>
      </c>
    </row>
    <row r="74" spans="1:33" ht="15" customHeight="1">
      <c r="A74" s="3" t="s">
        <v>2</v>
      </c>
      <c r="B74" s="23">
        <v>23.1</v>
      </c>
      <c r="C74" s="23">
        <v>91.2</v>
      </c>
      <c r="D74" s="23"/>
      <c r="E74" s="23"/>
      <c r="F74" s="23"/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3"/>
        <v>0</v>
      </c>
      <c r="AG74" s="31">
        <f t="shared" si="16"/>
        <v>114.30000000000001</v>
      </c>
    </row>
    <row r="75" spans="1:33" s="11" customFormat="1" ht="31.5">
      <c r="A75" s="12" t="s">
        <v>21</v>
      </c>
      <c r="B75" s="23">
        <f>82.6</f>
        <v>82.6</v>
      </c>
      <c r="C75" s="23">
        <v>445.7</v>
      </c>
      <c r="D75" s="23"/>
      <c r="E75" s="29"/>
      <c r="F75" s="29"/>
      <c r="G75" s="29"/>
      <c r="H75" s="29"/>
      <c r="I75" s="29"/>
      <c r="J75" s="30"/>
      <c r="K75" s="29">
        <v>47.7</v>
      </c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29"/>
      <c r="W75" s="29"/>
      <c r="X75" s="30"/>
      <c r="Y75" s="30"/>
      <c r="Z75" s="30"/>
      <c r="AA75" s="30"/>
      <c r="AB75" s="29"/>
      <c r="AC75" s="29"/>
      <c r="AD75" s="29"/>
      <c r="AE75" s="29"/>
      <c r="AF75" s="28">
        <f t="shared" si="13"/>
        <v>47.7</v>
      </c>
      <c r="AG75" s="31">
        <f t="shared" si="16"/>
        <v>480.59999999999997</v>
      </c>
    </row>
    <row r="76" spans="1:33" s="11" customFormat="1" ht="15.75">
      <c r="A76" s="3" t="s">
        <v>5</v>
      </c>
      <c r="B76" s="23">
        <v>73.3</v>
      </c>
      <c r="C76" s="23">
        <v>0</v>
      </c>
      <c r="D76" s="23"/>
      <c r="E76" s="29"/>
      <c r="F76" s="29"/>
      <c r="G76" s="29"/>
      <c r="H76" s="29"/>
      <c r="I76" s="29"/>
      <c r="J76" s="30"/>
      <c r="K76" s="29">
        <v>43.2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3"/>
        <v>43.2</v>
      </c>
      <c r="AG76" s="31">
        <f t="shared" si="16"/>
        <v>30.099999999999994</v>
      </c>
    </row>
    <row r="77" spans="1:33" s="11" customFormat="1" ht="15.75">
      <c r="A77" s="3" t="s">
        <v>3</v>
      </c>
      <c r="B77" s="23">
        <v>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3"/>
        <v>0</v>
      </c>
      <c r="AG77" s="31">
        <f t="shared" si="16"/>
        <v>0</v>
      </c>
    </row>
    <row r="78" spans="1:33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3"/>
        <v>0</v>
      </c>
      <c r="AG78" s="31">
        <f t="shared" si="16"/>
        <v>0</v>
      </c>
    </row>
    <row r="79" spans="1:33" s="11" customFormat="1" ht="15.75">
      <c r="A79" s="3" t="s">
        <v>2</v>
      </c>
      <c r="B79" s="23">
        <v>0.3</v>
      </c>
      <c r="C79" s="23">
        <v>0.2</v>
      </c>
      <c r="D79" s="23"/>
      <c r="E79" s="29"/>
      <c r="F79" s="29"/>
      <c r="G79" s="29"/>
      <c r="H79" s="29"/>
      <c r="I79" s="29"/>
      <c r="J79" s="30"/>
      <c r="K79" s="29">
        <v>0.3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3"/>
        <v>0.3</v>
      </c>
      <c r="AG79" s="31">
        <f t="shared" si="16"/>
        <v>0.2</v>
      </c>
    </row>
    <row r="80" spans="1:33" s="11" customFormat="1" ht="15.75">
      <c r="A80" s="12" t="s">
        <v>41</v>
      </c>
      <c r="B80" s="23"/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3"/>
        <v>0</v>
      </c>
      <c r="AG80" s="31">
        <f t="shared" si="16"/>
        <v>0</v>
      </c>
    </row>
    <row r="81" spans="1:33" s="11" customFormat="1" ht="15.75">
      <c r="A81" s="12" t="s">
        <v>73</v>
      </c>
      <c r="B81" s="23">
        <v>0</v>
      </c>
      <c r="C81" s="29">
        <v>427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3"/>
        <v>0</v>
      </c>
      <c r="AG81" s="31">
        <f t="shared" si="16"/>
        <v>427</v>
      </c>
    </row>
    <row r="82" spans="1:33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>
        <f>AC84</f>
        <v>0</v>
      </c>
      <c r="AD82" s="29">
        <f>AD84</f>
        <v>0</v>
      </c>
      <c r="AE82" s="29"/>
      <c r="AF82" s="28">
        <f t="shared" si="13"/>
        <v>0</v>
      </c>
      <c r="AG82" s="23">
        <f t="shared" si="16"/>
        <v>0</v>
      </c>
    </row>
    <row r="83" spans="1:33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29"/>
      <c r="X83" s="30"/>
      <c r="Y83" s="30"/>
      <c r="Z83" s="30"/>
      <c r="AA83" s="30"/>
      <c r="AB83" s="29"/>
      <c r="AC83" s="29"/>
      <c r="AD83" s="29"/>
      <c r="AE83" s="29"/>
      <c r="AF83" s="28">
        <f t="shared" si="13"/>
        <v>0</v>
      </c>
      <c r="AG83" s="23">
        <f t="shared" si="16"/>
        <v>0</v>
      </c>
    </row>
    <row r="84" spans="1:33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3"/>
        <v>0</v>
      </c>
      <c r="AG84" s="23">
        <f t="shared" si="16"/>
        <v>0</v>
      </c>
    </row>
    <row r="85" spans="1:33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3"/>
        <v>0</v>
      </c>
      <c r="AG85" s="23">
        <f t="shared" si="16"/>
        <v>0</v>
      </c>
    </row>
    <row r="86" spans="1:33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3"/>
        <v>0</v>
      </c>
      <c r="AG86" s="23">
        <f t="shared" si="16"/>
        <v>0</v>
      </c>
    </row>
    <row r="87" spans="1:34" ht="15" customHeight="1">
      <c r="A87" s="4" t="s">
        <v>70</v>
      </c>
      <c r="B87" s="23">
        <v>0.3</v>
      </c>
      <c r="C87" s="23">
        <v>308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3"/>
      <c r="W87" s="23"/>
      <c r="X87" s="27"/>
      <c r="Y87" s="27"/>
      <c r="Z87" s="27"/>
      <c r="AA87" s="27"/>
      <c r="AB87" s="23"/>
      <c r="AC87" s="23"/>
      <c r="AD87" s="23"/>
      <c r="AE87" s="23"/>
      <c r="AF87" s="28">
        <f t="shared" si="13"/>
        <v>0</v>
      </c>
      <c r="AG87" s="23">
        <f t="shared" si="16"/>
        <v>308.3</v>
      </c>
      <c r="AH87" s="11"/>
    </row>
    <row r="88" spans="1:34" ht="15.75">
      <c r="A88" s="4" t="s">
        <v>54</v>
      </c>
      <c r="B88" s="23">
        <v>4350</v>
      </c>
      <c r="C88" s="23">
        <v>2868.6</v>
      </c>
      <c r="D88" s="23"/>
      <c r="E88" s="23"/>
      <c r="F88" s="23"/>
      <c r="G88" s="23">
        <v>150.9</v>
      </c>
      <c r="H88" s="23"/>
      <c r="I88" s="23">
        <v>370.2</v>
      </c>
      <c r="J88" s="23"/>
      <c r="K88" s="23"/>
      <c r="L88" s="23">
        <v>164.6</v>
      </c>
      <c r="M88" s="23"/>
      <c r="N88" s="23"/>
      <c r="O88" s="23"/>
      <c r="P88" s="23"/>
      <c r="Q88" s="23"/>
      <c r="R88" s="23"/>
      <c r="S88" s="27"/>
      <c r="T88" s="27"/>
      <c r="U88" s="23"/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3"/>
        <v>685.7</v>
      </c>
      <c r="AG88" s="23">
        <f t="shared" si="16"/>
        <v>6532.900000000001</v>
      </c>
      <c r="AH88" s="11"/>
    </row>
    <row r="89" spans="1:34" ht="15.75">
      <c r="A89" s="4" t="s">
        <v>49</v>
      </c>
      <c r="B89" s="23">
        <v>1855.3</v>
      </c>
      <c r="C89" s="23">
        <v>618.5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3"/>
      <c r="W89" s="23"/>
      <c r="X89" s="27"/>
      <c r="Y89" s="27"/>
      <c r="Z89" s="27"/>
      <c r="AA89" s="27"/>
      <c r="AB89" s="23"/>
      <c r="AC89" s="23"/>
      <c r="AD89" s="23"/>
      <c r="AE89" s="23"/>
      <c r="AF89" s="28">
        <f t="shared" si="13"/>
        <v>618.4</v>
      </c>
      <c r="AG89" s="23">
        <f t="shared" si="16"/>
        <v>1855.4</v>
      </c>
      <c r="AH89" s="11"/>
    </row>
    <row r="90" spans="1:34" ht="15.75">
      <c r="A90" s="4" t="s">
        <v>29</v>
      </c>
      <c r="B90" s="23">
        <v>19.1</v>
      </c>
      <c r="C90" s="23">
        <v>185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3"/>
        <v>0</v>
      </c>
      <c r="AG90" s="23">
        <f t="shared" si="16"/>
        <v>204.1</v>
      </c>
      <c r="AH90" s="11"/>
    </row>
    <row r="91" spans="1:34" ht="15.75">
      <c r="A91" s="4" t="s">
        <v>53</v>
      </c>
      <c r="B91" s="23">
        <v>21122.3</v>
      </c>
      <c r="C91" s="23">
        <v>0</v>
      </c>
      <c r="D91" s="23"/>
      <c r="E91" s="23"/>
      <c r="F91" s="23"/>
      <c r="G91" s="23">
        <v>10000</v>
      </c>
      <c r="H91" s="23"/>
      <c r="I91" s="23"/>
      <c r="J91" s="23"/>
      <c r="K91" s="23">
        <v>5000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3"/>
        <v>15000</v>
      </c>
      <c r="AG91" s="23">
        <f t="shared" si="16"/>
        <v>6122.299999999999</v>
      </c>
      <c r="AH91" s="11"/>
    </row>
    <row r="92" spans="1:33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3"/>
      <c r="AG92" s="23"/>
    </row>
    <row r="93" spans="1:33" s="5" customFormat="1" ht="15.75">
      <c r="A93" s="7" t="s">
        <v>31</v>
      </c>
      <c r="B93" s="43">
        <f aca="true" t="shared" si="17" ref="B93:Y93">B10+B15+B24+B33+B47+B52+B54+B61+B62+B69+B71+B72+B75+B80+B81+B82+B87+B88+B89+B90+B40+B91+B70</f>
        <v>94894.50000000003</v>
      </c>
      <c r="C93" s="43">
        <f t="shared" si="17"/>
        <v>33546.49999999999</v>
      </c>
      <c r="D93" s="43">
        <f t="shared" si="17"/>
        <v>3801.6</v>
      </c>
      <c r="E93" s="43">
        <f t="shared" si="17"/>
        <v>1209.5</v>
      </c>
      <c r="F93" s="43">
        <f t="shared" si="17"/>
        <v>365.4</v>
      </c>
      <c r="G93" s="43">
        <f t="shared" si="17"/>
        <v>11063.2</v>
      </c>
      <c r="H93" s="43">
        <f t="shared" si="17"/>
        <v>258.7</v>
      </c>
      <c r="I93" s="43">
        <f t="shared" si="17"/>
        <v>628.7</v>
      </c>
      <c r="J93" s="43">
        <f t="shared" si="17"/>
        <v>1269.8</v>
      </c>
      <c r="K93" s="43">
        <f t="shared" si="17"/>
        <v>8023.299999999999</v>
      </c>
      <c r="L93" s="43">
        <f t="shared" si="17"/>
        <v>11026.000000000004</v>
      </c>
      <c r="M93" s="43">
        <f t="shared" si="17"/>
        <v>5321.5</v>
      </c>
      <c r="N93" s="43">
        <f t="shared" si="17"/>
        <v>0</v>
      </c>
      <c r="O93" s="43">
        <f t="shared" si="17"/>
        <v>0</v>
      </c>
      <c r="P93" s="43">
        <f t="shared" si="17"/>
        <v>0</v>
      </c>
      <c r="Q93" s="43">
        <f t="shared" si="17"/>
        <v>0</v>
      </c>
      <c r="R93" s="43">
        <f t="shared" si="17"/>
        <v>0</v>
      </c>
      <c r="S93" s="43">
        <f t="shared" si="17"/>
        <v>0</v>
      </c>
      <c r="T93" s="43">
        <f t="shared" si="17"/>
        <v>0</v>
      </c>
      <c r="U93" s="43">
        <f t="shared" si="17"/>
        <v>0</v>
      </c>
      <c r="V93" s="43"/>
      <c r="W93" s="43"/>
      <c r="X93" s="43">
        <f t="shared" si="17"/>
        <v>0</v>
      </c>
      <c r="Y93" s="43">
        <f t="shared" si="17"/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>
        <f>AC10+AC15+AC24+AC33+AC47+AC52+AC54+AC61+AC62+AC69+AC71+AC72+AC75+AC80+AC81+AC82+AC87+AC88+AC89+AC90+AC40</f>
        <v>0</v>
      </c>
      <c r="AD93" s="43">
        <f>AD10+AD15+AD24+AD33+AD47+AD52+AD54+AD61+AD62+AD69+AD71+AD72+AD75+AD80+AD81+AD82+AD87+AD88+AD89+AD90+AD40</f>
        <v>0</v>
      </c>
      <c r="AE93" s="43"/>
      <c r="AF93" s="43">
        <f>AF10+AF15+AF24+AF33+AF47+AF52+AF54+AF61+AF62+AF69+AF71+AF72+AF75+AF80+AF81+AF82+AF87+AF88+AF89+AF90+AF70+AF40+AF91</f>
        <v>42967.70000000001</v>
      </c>
      <c r="AG93" s="59">
        <f>AG10+AG15+AG24+AG33+AG47+AG52+AG54+AG61+AG62+AG69+AG71+AG72+AG75+AG80+AG81+AG82+AG87+AG88+AG89+AG90+AG70+AG40+AG91</f>
        <v>85473.3</v>
      </c>
    </row>
    <row r="94" spans="1:33" ht="15.75">
      <c r="A94" s="3" t="s">
        <v>5</v>
      </c>
      <c r="B94" s="23">
        <f aca="true" t="shared" si="18" ref="B94:AD94">B11+B17+B26+B34+B55+B63+B73+B41+B76</f>
        <v>52575.200000000004</v>
      </c>
      <c r="C94" s="23">
        <f t="shared" si="18"/>
        <v>3831.7999999999997</v>
      </c>
      <c r="D94" s="23">
        <f t="shared" si="18"/>
        <v>495.1</v>
      </c>
      <c r="E94" s="23">
        <f t="shared" si="18"/>
        <v>27</v>
      </c>
      <c r="F94" s="23">
        <f t="shared" si="18"/>
        <v>130.9</v>
      </c>
      <c r="G94" s="23">
        <f t="shared" si="18"/>
        <v>0</v>
      </c>
      <c r="H94" s="23">
        <f t="shared" si="18"/>
        <v>0</v>
      </c>
      <c r="I94" s="23">
        <f t="shared" si="18"/>
        <v>9.3</v>
      </c>
      <c r="J94" s="23">
        <f t="shared" si="18"/>
        <v>71.1</v>
      </c>
      <c r="K94" s="23">
        <f t="shared" si="18"/>
        <v>2055.7999999999997</v>
      </c>
      <c r="L94" s="23">
        <f t="shared" si="18"/>
        <v>9636.3</v>
      </c>
      <c r="M94" s="23">
        <f t="shared" si="18"/>
        <v>5172.1</v>
      </c>
      <c r="N94" s="23">
        <f t="shared" si="18"/>
        <v>0</v>
      </c>
      <c r="O94" s="23">
        <f t="shared" si="18"/>
        <v>0</v>
      </c>
      <c r="P94" s="23">
        <f t="shared" si="18"/>
        <v>0</v>
      </c>
      <c r="Q94" s="23">
        <f t="shared" si="18"/>
        <v>0</v>
      </c>
      <c r="R94" s="23">
        <f t="shared" si="18"/>
        <v>0</v>
      </c>
      <c r="S94" s="23">
        <f t="shared" si="18"/>
        <v>0</v>
      </c>
      <c r="T94" s="23">
        <f t="shared" si="18"/>
        <v>0</v>
      </c>
      <c r="U94" s="23">
        <f t="shared" si="18"/>
        <v>0</v>
      </c>
      <c r="V94" s="23"/>
      <c r="W94" s="23"/>
      <c r="X94" s="23">
        <f t="shared" si="18"/>
        <v>0</v>
      </c>
      <c r="Y94" s="23">
        <f t="shared" si="18"/>
        <v>0</v>
      </c>
      <c r="Z94" s="23">
        <f t="shared" si="18"/>
        <v>0</v>
      </c>
      <c r="AA94" s="23">
        <f t="shared" si="18"/>
        <v>0</v>
      </c>
      <c r="AB94" s="23">
        <f t="shared" si="18"/>
        <v>0</v>
      </c>
      <c r="AC94" s="23">
        <f t="shared" si="18"/>
        <v>0</v>
      </c>
      <c r="AD94" s="23">
        <f t="shared" si="18"/>
        <v>0</v>
      </c>
      <c r="AE94" s="23"/>
      <c r="AF94" s="23">
        <f>SUM(D94:AD94)</f>
        <v>17597.6</v>
      </c>
      <c r="AG94" s="28">
        <f>B94+C94-AF94</f>
        <v>38809.40000000001</v>
      </c>
    </row>
    <row r="95" spans="1:33" ht="15.75">
      <c r="A95" s="3" t="s">
        <v>2</v>
      </c>
      <c r="B95" s="23">
        <f aca="true" t="shared" si="19" ref="B95:AD95">B12+B20+B29+B36+B57+B66+B44+B79+B74+B53</f>
        <v>2492.4</v>
      </c>
      <c r="C95" s="23">
        <f t="shared" si="19"/>
        <v>8795.1</v>
      </c>
      <c r="D95" s="23">
        <f t="shared" si="19"/>
        <v>6.5</v>
      </c>
      <c r="E95" s="23">
        <f t="shared" si="19"/>
        <v>0.3</v>
      </c>
      <c r="F95" s="23">
        <f t="shared" si="19"/>
        <v>54.900000000000006</v>
      </c>
      <c r="G95" s="23">
        <f t="shared" si="19"/>
        <v>324.3</v>
      </c>
      <c r="H95" s="23">
        <f t="shared" si="19"/>
        <v>4.8999999999999995</v>
      </c>
      <c r="I95" s="23">
        <f t="shared" si="19"/>
        <v>5.3</v>
      </c>
      <c r="J95" s="23">
        <f t="shared" si="19"/>
        <v>137.8</v>
      </c>
      <c r="K95" s="23">
        <f t="shared" si="19"/>
        <v>2.5</v>
      </c>
      <c r="L95" s="23">
        <f t="shared" si="19"/>
        <v>65</v>
      </c>
      <c r="M95" s="23">
        <f t="shared" si="19"/>
        <v>0.2</v>
      </c>
      <c r="N95" s="23">
        <f t="shared" si="19"/>
        <v>0</v>
      </c>
      <c r="O95" s="23">
        <f t="shared" si="19"/>
        <v>0</v>
      </c>
      <c r="P95" s="23">
        <f t="shared" si="19"/>
        <v>0</v>
      </c>
      <c r="Q95" s="23">
        <f t="shared" si="19"/>
        <v>0</v>
      </c>
      <c r="R95" s="23">
        <f t="shared" si="19"/>
        <v>0</v>
      </c>
      <c r="S95" s="23">
        <f t="shared" si="19"/>
        <v>0</v>
      </c>
      <c r="T95" s="23">
        <f t="shared" si="19"/>
        <v>0</v>
      </c>
      <c r="U95" s="23">
        <f t="shared" si="19"/>
        <v>0</v>
      </c>
      <c r="V95" s="23"/>
      <c r="W95" s="23"/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601.7</v>
      </c>
      <c r="AG95" s="28">
        <f>B95+C95-AF95</f>
        <v>10685.8</v>
      </c>
    </row>
    <row r="96" spans="1:33" ht="15.75">
      <c r="A96" s="3" t="s">
        <v>3</v>
      </c>
      <c r="B96" s="23">
        <f aca="true" t="shared" si="20" ref="B96:AA96">B18+B27+B42+B64+B77</f>
        <v>1457.9</v>
      </c>
      <c r="C96" s="23">
        <f t="shared" si="20"/>
        <v>1825.8999999999999</v>
      </c>
      <c r="D96" s="23">
        <f t="shared" si="20"/>
        <v>21.9</v>
      </c>
      <c r="E96" s="23">
        <f t="shared" si="20"/>
        <v>0</v>
      </c>
      <c r="F96" s="23">
        <f t="shared" si="20"/>
        <v>63.8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23">
        <f t="shared" si="20"/>
        <v>132.1</v>
      </c>
      <c r="K96" s="23">
        <f t="shared" si="20"/>
        <v>76.2</v>
      </c>
      <c r="L96" s="23">
        <f t="shared" si="20"/>
        <v>0.8</v>
      </c>
      <c r="M96" s="23">
        <f t="shared" si="20"/>
        <v>0.2</v>
      </c>
      <c r="N96" s="23">
        <f t="shared" si="20"/>
        <v>0</v>
      </c>
      <c r="O96" s="23">
        <f t="shared" si="20"/>
        <v>0</v>
      </c>
      <c r="P96" s="23">
        <f t="shared" si="20"/>
        <v>0</v>
      </c>
      <c r="Q96" s="23">
        <f t="shared" si="20"/>
        <v>0</v>
      </c>
      <c r="R96" s="23">
        <f t="shared" si="20"/>
        <v>0</v>
      </c>
      <c r="S96" s="23">
        <f t="shared" si="20"/>
        <v>0</v>
      </c>
      <c r="T96" s="23">
        <f t="shared" si="20"/>
        <v>0</v>
      </c>
      <c r="U96" s="23">
        <f t="shared" si="20"/>
        <v>0</v>
      </c>
      <c r="V96" s="23"/>
      <c r="W96" s="23"/>
      <c r="X96" s="23">
        <f t="shared" si="20"/>
        <v>0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>AB18+AB27+AB42+AB64</f>
        <v>0</v>
      </c>
      <c r="AC96" s="23">
        <f>AC18+AC27+AC42+AC64</f>
        <v>0</v>
      </c>
      <c r="AD96" s="23">
        <f>AD18+AD27+AD42+AD64</f>
        <v>0</v>
      </c>
      <c r="AE96" s="23"/>
      <c r="AF96" s="23">
        <f>SUM(D96:AD96)</f>
        <v>295</v>
      </c>
      <c r="AG96" s="28">
        <f>B96+C96-AF96</f>
        <v>2988.8</v>
      </c>
    </row>
    <row r="97" spans="1:33" ht="15.75">
      <c r="A97" s="3" t="s">
        <v>1</v>
      </c>
      <c r="B97" s="23">
        <f aca="true" t="shared" si="21" ref="B97:AA97">B19+B28+B65+B35+B43+B56+B48+B78</f>
        <v>2722.9</v>
      </c>
      <c r="C97" s="23">
        <f t="shared" si="21"/>
        <v>2173.7000000000003</v>
      </c>
      <c r="D97" s="23">
        <f t="shared" si="21"/>
        <v>0</v>
      </c>
      <c r="E97" s="23">
        <f t="shared" si="21"/>
        <v>0</v>
      </c>
      <c r="F97" s="23">
        <f t="shared" si="21"/>
        <v>10.7</v>
      </c>
      <c r="G97" s="23">
        <f t="shared" si="21"/>
        <v>356.6</v>
      </c>
      <c r="H97" s="23">
        <f t="shared" si="21"/>
        <v>0</v>
      </c>
      <c r="I97" s="23">
        <f t="shared" si="21"/>
        <v>0</v>
      </c>
      <c r="J97" s="23">
        <f t="shared" si="21"/>
        <v>30.1</v>
      </c>
      <c r="K97" s="23">
        <f t="shared" si="21"/>
        <v>34.4</v>
      </c>
      <c r="L97" s="23">
        <f t="shared" si="21"/>
        <v>452.6</v>
      </c>
      <c r="M97" s="23">
        <f t="shared" si="21"/>
        <v>5.9</v>
      </c>
      <c r="N97" s="23">
        <f t="shared" si="21"/>
        <v>0</v>
      </c>
      <c r="O97" s="23">
        <f t="shared" si="21"/>
        <v>0</v>
      </c>
      <c r="P97" s="23">
        <f t="shared" si="21"/>
        <v>0</v>
      </c>
      <c r="Q97" s="23">
        <f t="shared" si="21"/>
        <v>0</v>
      </c>
      <c r="R97" s="23">
        <f t="shared" si="21"/>
        <v>0</v>
      </c>
      <c r="S97" s="23">
        <f t="shared" si="21"/>
        <v>0</v>
      </c>
      <c r="T97" s="23">
        <f t="shared" si="21"/>
        <v>0</v>
      </c>
      <c r="U97" s="23">
        <f t="shared" si="21"/>
        <v>0</v>
      </c>
      <c r="V97" s="23"/>
      <c r="W97" s="23"/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AB19+AB28+AB65+AB35+AB43+AB56</f>
        <v>0</v>
      </c>
      <c r="AC97" s="23">
        <f>AC19+AC28+AC65+AC35+AC43+AC56</f>
        <v>0</v>
      </c>
      <c r="AD97" s="23">
        <f>AD19+AD28+AD65+AD35+AD43+AD56</f>
        <v>0</v>
      </c>
      <c r="AE97" s="23"/>
      <c r="AF97" s="23">
        <f>SUM(D97:AD97)</f>
        <v>890.3000000000001</v>
      </c>
      <c r="AG97" s="28">
        <f>B97+C97-AF97</f>
        <v>4006.3</v>
      </c>
    </row>
    <row r="98" spans="1:33" ht="15.75">
      <c r="A98" s="3" t="s">
        <v>17</v>
      </c>
      <c r="B98" s="23">
        <f aca="true" t="shared" si="22" ref="B98:AD98">B21+B30+B49+B37+B58+B13</f>
        <v>736.8000000000001</v>
      </c>
      <c r="C98" s="23">
        <f t="shared" si="22"/>
        <v>3289</v>
      </c>
      <c r="D98" s="23">
        <f t="shared" si="22"/>
        <v>0</v>
      </c>
      <c r="E98" s="23">
        <f t="shared" si="22"/>
        <v>0</v>
      </c>
      <c r="F98" s="23">
        <f t="shared" si="22"/>
        <v>0</v>
      </c>
      <c r="G98" s="23">
        <f t="shared" si="22"/>
        <v>0</v>
      </c>
      <c r="H98" s="23">
        <f t="shared" si="22"/>
        <v>0</v>
      </c>
      <c r="I98" s="23">
        <f t="shared" si="22"/>
        <v>116.9</v>
      </c>
      <c r="J98" s="23">
        <f t="shared" si="22"/>
        <v>610</v>
      </c>
      <c r="K98" s="23">
        <f t="shared" si="22"/>
        <v>111.8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0</v>
      </c>
      <c r="P98" s="23">
        <f t="shared" si="22"/>
        <v>0</v>
      </c>
      <c r="Q98" s="23">
        <f t="shared" si="22"/>
        <v>0</v>
      </c>
      <c r="R98" s="23">
        <f t="shared" si="22"/>
        <v>0</v>
      </c>
      <c r="S98" s="23">
        <f t="shared" si="22"/>
        <v>0</v>
      </c>
      <c r="T98" s="23">
        <f t="shared" si="22"/>
        <v>0</v>
      </c>
      <c r="U98" s="23">
        <f t="shared" si="22"/>
        <v>0</v>
      </c>
      <c r="V98" s="23"/>
      <c r="W98" s="23"/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 t="shared" si="22"/>
        <v>0</v>
      </c>
      <c r="AC98" s="23">
        <f t="shared" si="22"/>
        <v>0</v>
      </c>
      <c r="AD98" s="23">
        <f t="shared" si="22"/>
        <v>0</v>
      </c>
      <c r="AE98" s="23"/>
      <c r="AF98" s="23">
        <f>SUM(D98:AD98)</f>
        <v>838.6999999999999</v>
      </c>
      <c r="AG98" s="28">
        <f>B98+C98-AF98</f>
        <v>3187.1000000000004</v>
      </c>
    </row>
    <row r="99" spans="1:33" ht="12.75">
      <c r="A99" s="1" t="s">
        <v>47</v>
      </c>
      <c r="B99" s="2">
        <f aca="true" t="shared" si="23" ref="B99:AD99">B93-B94-B95-B96-B97-B98</f>
        <v>34909.30000000002</v>
      </c>
      <c r="C99" s="2">
        <f t="shared" si="23"/>
        <v>13630.999999999989</v>
      </c>
      <c r="D99" s="2">
        <f t="shared" si="23"/>
        <v>3278.1</v>
      </c>
      <c r="E99" s="2">
        <f t="shared" si="23"/>
        <v>1182.2</v>
      </c>
      <c r="F99" s="2">
        <f t="shared" si="23"/>
        <v>105.09999999999997</v>
      </c>
      <c r="G99" s="2">
        <f t="shared" si="23"/>
        <v>10382.300000000001</v>
      </c>
      <c r="H99" s="2">
        <f t="shared" si="23"/>
        <v>253.79999999999998</v>
      </c>
      <c r="I99" s="2">
        <f t="shared" si="23"/>
        <v>497.20000000000016</v>
      </c>
      <c r="J99" s="2">
        <f t="shared" si="23"/>
        <v>288.70000000000005</v>
      </c>
      <c r="K99" s="2">
        <f t="shared" si="23"/>
        <v>5742.6</v>
      </c>
      <c r="L99" s="2">
        <f t="shared" si="23"/>
        <v>871.3000000000044</v>
      </c>
      <c r="M99" s="2">
        <f t="shared" si="23"/>
        <v>143.09999999999965</v>
      </c>
      <c r="N99" s="2">
        <f t="shared" si="23"/>
        <v>0</v>
      </c>
      <c r="O99" s="2">
        <f t="shared" si="23"/>
        <v>0</v>
      </c>
      <c r="P99" s="2">
        <f t="shared" si="23"/>
        <v>0</v>
      </c>
      <c r="Q99" s="2">
        <f t="shared" si="23"/>
        <v>0</v>
      </c>
      <c r="R99" s="2">
        <f t="shared" si="23"/>
        <v>0</v>
      </c>
      <c r="S99" s="2">
        <f t="shared" si="23"/>
        <v>0</v>
      </c>
      <c r="T99" s="2">
        <f t="shared" si="23"/>
        <v>0</v>
      </c>
      <c r="U99" s="2">
        <f t="shared" si="23"/>
        <v>0</v>
      </c>
      <c r="V99" s="2"/>
      <c r="W99" s="2"/>
      <c r="X99" s="2">
        <f t="shared" si="23"/>
        <v>0</v>
      </c>
      <c r="Y99" s="2">
        <f t="shared" si="23"/>
        <v>0</v>
      </c>
      <c r="Z99" s="2">
        <f t="shared" si="23"/>
        <v>0</v>
      </c>
      <c r="AA99" s="2">
        <f t="shared" si="23"/>
        <v>0</v>
      </c>
      <c r="AB99" s="2">
        <f t="shared" si="23"/>
        <v>0</v>
      </c>
      <c r="AC99" s="2">
        <f t="shared" si="23"/>
        <v>0</v>
      </c>
      <c r="AD99" s="2">
        <f t="shared" si="23"/>
        <v>0</v>
      </c>
      <c r="AE99" s="2"/>
      <c r="AF99" s="2">
        <f>AF93-AF94-AF95-AF96-AF97-AF98</f>
        <v>22744.400000000012</v>
      </c>
      <c r="AG99" s="2">
        <f>AG93-AG94-AG95-AG96-AG97-AG98</f>
        <v>25795.899999999987</v>
      </c>
    </row>
    <row r="100" spans="1:33" s="40" customFormat="1" ht="15.75">
      <c r="A100" s="38"/>
      <c r="B100" s="39"/>
      <c r="C100" s="39"/>
      <c r="AB100" s="39"/>
      <c r="AC100" s="39"/>
      <c r="AD100" s="39"/>
      <c r="AE100" s="39"/>
      <c r="AF100" s="39"/>
      <c r="AG100" s="39"/>
    </row>
    <row r="101" spans="1:33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16"/>
      <c r="AA101" s="16"/>
      <c r="AB101" s="16"/>
      <c r="AC101" s="16">
        <f>AC9-AC16-AC25</f>
        <v>0</v>
      </c>
      <c r="AD101" s="16">
        <f>AD9-AD16-AD25</f>
        <v>0</v>
      </c>
      <c r="AE101" s="16"/>
      <c r="AF101" s="16"/>
      <c r="AG101" s="16"/>
    </row>
    <row r="102" spans="1:33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3"/>
      <c r="AC102" s="53"/>
      <c r="AD102" s="53"/>
      <c r="AE102" s="53"/>
      <c r="AF102" s="53"/>
      <c r="AG102" s="53"/>
    </row>
    <row r="103" spans="1:33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"/>
      <c r="W103" s="2"/>
      <c r="X103" s="20"/>
      <c r="Y103" s="20"/>
      <c r="Z103" s="20"/>
      <c r="AA103" s="20"/>
      <c r="AB103" s="2"/>
      <c r="AC103" s="2"/>
      <c r="AD103" s="2"/>
      <c r="AE103" s="2"/>
      <c r="AF103" s="2"/>
      <c r="AG103" s="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2:33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6"/>
      <c r="W105" s="6"/>
      <c r="X105" s="22"/>
      <c r="Y105" s="22"/>
      <c r="Z105" s="22"/>
      <c r="AA105" s="22"/>
      <c r="AB105" s="6"/>
      <c r="AC105" s="6"/>
      <c r="AD105" s="6"/>
      <c r="AE105" s="6"/>
      <c r="AF105" s="6"/>
      <c r="AG105" s="6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78" spans="19:26" ht="12.75">
      <c r="S178" s="34"/>
      <c r="T178" s="34"/>
      <c r="U178" s="35"/>
      <c r="V178" s="35"/>
      <c r="W178" s="35"/>
      <c r="X178" s="34"/>
      <c r="Y178" s="34"/>
      <c r="Z178" s="34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</sheetData>
  <sheetProtection/>
  <mergeCells count="2">
    <mergeCell ref="A1:AG1"/>
    <mergeCell ref="A2:A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52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52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58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" sqref="C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7713.2</v>
      </c>
      <c r="AD7" s="76"/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77">
        <v>83358.3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P7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79" sqref="A79:IV7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71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7284.9</v>
      </c>
      <c r="AD7" s="76"/>
      <c r="AE7" s="49"/>
    </row>
    <row r="8" spans="1:53" ht="18" customHeight="1">
      <c r="A8" s="61" t="s">
        <v>37</v>
      </c>
      <c r="B8" s="41">
        <f>SUM(D8:Z8)</f>
        <v>65453.00000000001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>
        <v>3798.9</v>
      </c>
      <c r="P8" s="56">
        <v>3049.3</v>
      </c>
      <c r="Q8" s="56">
        <v>2891.4</v>
      </c>
      <c r="R8" s="56">
        <v>3394.9</v>
      </c>
      <c r="S8" s="58">
        <v>3194.6</v>
      </c>
      <c r="T8" s="58">
        <v>2121.5</v>
      </c>
      <c r="U8" s="56">
        <v>3641.1</v>
      </c>
      <c r="V8" s="57">
        <v>4177.3</v>
      </c>
      <c r="W8" s="57">
        <v>8329.9</v>
      </c>
      <c r="X8" s="57"/>
      <c r="Y8" s="57"/>
      <c r="Z8" s="56"/>
      <c r="AA8" s="24"/>
      <c r="AB8" s="24"/>
      <c r="AC8" s="62">
        <v>99738.8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1310</v>
      </c>
      <c r="P9" s="25">
        <f t="shared" si="0"/>
        <v>113.30000000000001</v>
      </c>
      <c r="Q9" s="25">
        <f t="shared" si="0"/>
        <v>1038.8</v>
      </c>
      <c r="R9" s="25">
        <f t="shared" si="0"/>
        <v>785.7</v>
      </c>
      <c r="S9" s="25">
        <f t="shared" si="0"/>
        <v>1485.7</v>
      </c>
      <c r="T9" s="25">
        <f t="shared" si="0"/>
        <v>12627.000000000002</v>
      </c>
      <c r="U9" s="25">
        <f t="shared" si="0"/>
        <v>12489.8</v>
      </c>
      <c r="V9" s="25">
        <f t="shared" si="0"/>
        <v>208.8</v>
      </c>
      <c r="W9" s="25">
        <f t="shared" si="0"/>
        <v>254.3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73108.5</v>
      </c>
      <c r="AE9" s="51">
        <f>AE10+AE15+AE24+AE33+AE47+AE52+AE54+AE61+AE62+AE71+AE72+AE75+AE87+AE80+AE82+AE81+AE69+AE88+AE90+AE89+AE70+AE40+AE91</f>
        <v>33475.6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>
        <v>9.7</v>
      </c>
      <c r="P10" s="23">
        <v>28.6</v>
      </c>
      <c r="Q10" s="23">
        <v>17.2</v>
      </c>
      <c r="R10" s="23">
        <f>38.8-3</f>
        <v>35.8</v>
      </c>
      <c r="S10" s="27">
        <v>188.6</v>
      </c>
      <c r="T10" s="27">
        <v>1377.8</v>
      </c>
      <c r="U10" s="27">
        <v>500.9</v>
      </c>
      <c r="V10" s="23">
        <v>45.9</v>
      </c>
      <c r="W10" s="28">
        <v>16.5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3981</v>
      </c>
      <c r="AE10" s="28">
        <f>B10+C10-AD10</f>
        <v>2162.5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>
        <v>5.8</v>
      </c>
      <c r="P11" s="23">
        <v>7.6</v>
      </c>
      <c r="Q11" s="23">
        <v>14</v>
      </c>
      <c r="R11" s="23"/>
      <c r="S11" s="27">
        <v>188.6</v>
      </c>
      <c r="T11" s="27">
        <v>1373.3</v>
      </c>
      <c r="U11" s="27">
        <v>482.7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3480.7999999999993</v>
      </c>
      <c r="AE11" s="28">
        <f>B11+C11-AD11</f>
        <v>462.7000000000007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>
        <v>0.6</v>
      </c>
      <c r="P12" s="23"/>
      <c r="Q12" s="23"/>
      <c r="R12" s="23"/>
      <c r="S12" s="27"/>
      <c r="T12" s="27"/>
      <c r="U12" s="27">
        <v>1.7</v>
      </c>
      <c r="V12" s="23">
        <v>18.5</v>
      </c>
      <c r="W12" s="27">
        <v>6.6</v>
      </c>
      <c r="X12" s="27"/>
      <c r="Y12" s="27"/>
      <c r="Z12" s="23"/>
      <c r="AA12" s="23"/>
      <c r="AB12" s="23"/>
      <c r="AC12" s="23"/>
      <c r="AD12" s="23">
        <f t="shared" si="1"/>
        <v>87</v>
      </c>
      <c r="AE12" s="28">
        <f>B12+C12-AD12</f>
        <v>365.1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3.2999999999999994</v>
      </c>
      <c r="P14" s="23">
        <f t="shared" si="2"/>
        <v>21</v>
      </c>
      <c r="Q14" s="23">
        <f t="shared" si="2"/>
        <v>3.1999999999999993</v>
      </c>
      <c r="R14" s="23">
        <f t="shared" si="2"/>
        <v>35.8</v>
      </c>
      <c r="S14" s="23">
        <f t="shared" si="2"/>
        <v>0</v>
      </c>
      <c r="T14" s="23">
        <f t="shared" si="2"/>
        <v>4.5</v>
      </c>
      <c r="U14" s="23">
        <f t="shared" si="2"/>
        <v>16.49999999999999</v>
      </c>
      <c r="V14" s="23">
        <f t="shared" si="2"/>
        <v>27.4</v>
      </c>
      <c r="W14" s="23">
        <f t="shared" si="2"/>
        <v>9.9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413.2</v>
      </c>
      <c r="AE14" s="28">
        <f>AE10-AE11-AE12-AE13</f>
        <v>1334.6999999999994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>
        <v>229.9</v>
      </c>
      <c r="P15" s="23"/>
      <c r="Q15" s="28">
        <v>136.9</v>
      </c>
      <c r="R15" s="23"/>
      <c r="S15" s="27">
        <v>107.3</v>
      </c>
      <c r="T15" s="27">
        <v>10892.1</v>
      </c>
      <c r="U15" s="27">
        <v>58.1</v>
      </c>
      <c r="V15" s="23">
        <v>72.9</v>
      </c>
      <c r="W15" s="27">
        <v>3.5</v>
      </c>
      <c r="X15" s="27"/>
      <c r="Y15" s="27"/>
      <c r="Z15" s="23"/>
      <c r="AA15" s="23"/>
      <c r="AB15" s="23"/>
      <c r="AC15" s="23"/>
      <c r="AD15" s="28">
        <f t="shared" si="1"/>
        <v>17100.1</v>
      </c>
      <c r="AE15" s="28">
        <f aca="true" t="shared" si="3" ref="AE15:AE31">B15+C15-AD15</f>
        <v>11580.300000000003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>
        <v>7.2</v>
      </c>
      <c r="P16" s="67"/>
      <c r="Q16" s="70">
        <v>41.1</v>
      </c>
      <c r="R16" s="67"/>
      <c r="S16" s="69">
        <v>58.4</v>
      </c>
      <c r="T16" s="69">
        <v>4404.6</v>
      </c>
      <c r="U16" s="69">
        <v>21.7</v>
      </c>
      <c r="V16" s="67">
        <v>3.1</v>
      </c>
      <c r="W16" s="69"/>
      <c r="X16" s="69"/>
      <c r="Y16" s="69"/>
      <c r="Z16" s="67"/>
      <c r="AA16" s="67"/>
      <c r="AB16" s="67"/>
      <c r="AC16" s="67"/>
      <c r="AD16" s="72">
        <f t="shared" si="1"/>
        <v>7135.000000000001</v>
      </c>
      <c r="AE16" s="72">
        <f t="shared" si="3"/>
        <v>6029.7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>
        <v>10889.4</v>
      </c>
      <c r="U17" s="27"/>
      <c r="V17" s="23">
        <v>10.8</v>
      </c>
      <c r="W17" s="27"/>
      <c r="X17" s="27"/>
      <c r="Y17" s="27"/>
      <c r="Z17" s="23"/>
      <c r="AA17" s="23"/>
      <c r="AB17" s="23"/>
      <c r="AC17" s="23"/>
      <c r="AD17" s="28">
        <f t="shared" si="1"/>
        <v>15685.899999999998</v>
      </c>
      <c r="AE17" s="28">
        <f t="shared" si="3"/>
        <v>1632.4000000000015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0.3</v>
      </c>
      <c r="P18" s="23"/>
      <c r="Q18" s="28">
        <v>0.4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0.7</v>
      </c>
      <c r="AE18" s="28">
        <f t="shared" si="3"/>
        <v>15.5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/>
      <c r="R19" s="23"/>
      <c r="S19" s="27">
        <v>4.8</v>
      </c>
      <c r="T19" s="27"/>
      <c r="U19" s="27">
        <v>2.7</v>
      </c>
      <c r="V19" s="23">
        <v>32.5</v>
      </c>
      <c r="W19" s="27"/>
      <c r="X19" s="27"/>
      <c r="Y19" s="27"/>
      <c r="Z19" s="23"/>
      <c r="AA19" s="23"/>
      <c r="AB19" s="23"/>
      <c r="AC19" s="23"/>
      <c r="AD19" s="28">
        <f t="shared" si="1"/>
        <v>658.9</v>
      </c>
      <c r="AE19" s="28">
        <f t="shared" si="3"/>
        <v>2113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>
        <v>195</v>
      </c>
      <c r="P20" s="23"/>
      <c r="Q20" s="28">
        <v>18.1</v>
      </c>
      <c r="R20" s="23"/>
      <c r="S20" s="27">
        <v>18.2</v>
      </c>
      <c r="T20" s="27">
        <v>1.2</v>
      </c>
      <c r="U20" s="27">
        <v>4.7</v>
      </c>
      <c r="V20" s="23">
        <v>24.3</v>
      </c>
      <c r="W20" s="27"/>
      <c r="X20" s="27"/>
      <c r="Y20" s="27"/>
      <c r="Z20" s="23"/>
      <c r="AA20" s="23"/>
      <c r="AB20" s="23"/>
      <c r="AC20" s="23"/>
      <c r="AD20" s="28">
        <f t="shared" si="1"/>
        <v>350.8</v>
      </c>
      <c r="AE20" s="28">
        <f t="shared" si="3"/>
        <v>6929.099999999999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>
        <v>9.1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10.299999999999999</v>
      </c>
      <c r="AE21" s="28">
        <f t="shared" si="3"/>
        <v>51.900000000000006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25.499999999999993</v>
      </c>
      <c r="P23" s="23">
        <f t="shared" si="4"/>
        <v>0</v>
      </c>
      <c r="Q23" s="23">
        <f t="shared" si="4"/>
        <v>118.4</v>
      </c>
      <c r="R23" s="23">
        <f t="shared" si="4"/>
        <v>0</v>
      </c>
      <c r="S23" s="23">
        <f t="shared" si="4"/>
        <v>84.3</v>
      </c>
      <c r="T23" s="23">
        <f t="shared" si="4"/>
        <v>1.5000000000007276</v>
      </c>
      <c r="U23" s="23">
        <f t="shared" si="4"/>
        <v>50.699999999999996</v>
      </c>
      <c r="V23" s="23">
        <f t="shared" si="4"/>
        <v>5.300000000000008</v>
      </c>
      <c r="W23" s="23">
        <f t="shared" si="4"/>
        <v>3.5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393.50000000000114</v>
      </c>
      <c r="AE23" s="28">
        <f t="shared" si="3"/>
        <v>838.399999999999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>
        <v>282.7</v>
      </c>
      <c r="P24" s="23">
        <v>1.8</v>
      </c>
      <c r="Q24" s="28">
        <v>1.3</v>
      </c>
      <c r="R24" s="28"/>
      <c r="S24" s="27"/>
      <c r="T24" s="27"/>
      <c r="U24" s="27">
        <v>11262.9</v>
      </c>
      <c r="V24" s="23"/>
      <c r="W24" s="27">
        <v>191.3</v>
      </c>
      <c r="X24" s="27"/>
      <c r="Y24" s="27"/>
      <c r="Z24" s="23"/>
      <c r="AA24" s="23"/>
      <c r="AB24" s="23"/>
      <c r="AC24" s="23"/>
      <c r="AD24" s="28">
        <f t="shared" si="1"/>
        <v>23747.7</v>
      </c>
      <c r="AE24" s="28">
        <f t="shared" si="3"/>
        <v>3617.899999999998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>
        <v>183</v>
      </c>
      <c r="P25" s="67"/>
      <c r="Q25" s="70"/>
      <c r="R25" s="70"/>
      <c r="S25" s="69"/>
      <c r="T25" s="69"/>
      <c r="U25" s="69">
        <v>8179.9</v>
      </c>
      <c r="V25" s="67"/>
      <c r="W25" s="69">
        <v>186.7</v>
      </c>
      <c r="X25" s="69"/>
      <c r="Y25" s="69"/>
      <c r="Z25" s="67"/>
      <c r="AA25" s="67"/>
      <c r="AB25" s="67"/>
      <c r="AC25" s="67"/>
      <c r="AD25" s="72">
        <f t="shared" si="1"/>
        <v>17528.9</v>
      </c>
      <c r="AE25" s="72">
        <f t="shared" si="3"/>
        <v>1255.199999999997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>
        <v>10175.1</v>
      </c>
      <c r="V26" s="23"/>
      <c r="W26" s="27">
        <v>4.6</v>
      </c>
      <c r="X26" s="27"/>
      <c r="Y26" s="27"/>
      <c r="Z26" s="23"/>
      <c r="AA26" s="23"/>
      <c r="AB26" s="23"/>
      <c r="AC26" s="23"/>
      <c r="AD26" s="28">
        <f t="shared" si="1"/>
        <v>20890.299999999996</v>
      </c>
      <c r="AE26" s="28">
        <f t="shared" si="3"/>
        <v>583.1000000000058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>
        <v>68.2</v>
      </c>
      <c r="P27" s="23"/>
      <c r="Q27" s="28"/>
      <c r="R27" s="23"/>
      <c r="S27" s="27"/>
      <c r="T27" s="27"/>
      <c r="U27" s="27">
        <v>462.1</v>
      </c>
      <c r="V27" s="23"/>
      <c r="W27" s="27">
        <v>183.9</v>
      </c>
      <c r="X27" s="27"/>
      <c r="Y27" s="27"/>
      <c r="Z27" s="23"/>
      <c r="AA27" s="23"/>
      <c r="AB27" s="23"/>
      <c r="AC27" s="23"/>
      <c r="AD27" s="28">
        <f t="shared" si="1"/>
        <v>1337.8000000000002</v>
      </c>
      <c r="AE27" s="28">
        <f t="shared" si="3"/>
        <v>1810.0999999999995</v>
      </c>
    </row>
    <row r="28" spans="1:31" ht="15.75">
      <c r="A28" s="3" t="s">
        <v>1</v>
      </c>
      <c r="B28" s="23">
        <f>262+39.9</f>
        <v>301.9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>
        <v>43.6</v>
      </c>
      <c r="P28" s="23"/>
      <c r="Q28" s="28"/>
      <c r="R28" s="23"/>
      <c r="S28" s="27"/>
      <c r="T28" s="27"/>
      <c r="U28" s="27">
        <v>162.2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297.2</v>
      </c>
      <c r="AE28" s="28">
        <f t="shared" si="3"/>
        <v>17.69999999999999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>
        <v>112.5</v>
      </c>
      <c r="P29" s="23"/>
      <c r="Q29" s="28"/>
      <c r="R29" s="23"/>
      <c r="S29" s="27"/>
      <c r="T29" s="27"/>
      <c r="U29" s="27">
        <v>336.9</v>
      </c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664.1</v>
      </c>
      <c r="AE29" s="28">
        <f t="shared" si="3"/>
        <v>343.1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193.3999999999971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58.400000000000006</v>
      </c>
      <c r="P32" s="23">
        <f t="shared" si="5"/>
        <v>1.8</v>
      </c>
      <c r="Q32" s="23">
        <f t="shared" si="5"/>
        <v>1.3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126.59999999999928</v>
      </c>
      <c r="V32" s="23">
        <f t="shared" si="5"/>
        <v>0</v>
      </c>
      <c r="W32" s="23">
        <f t="shared" si="5"/>
        <v>2.8000000000000114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451.70000000000005</v>
      </c>
      <c r="AE32" s="28">
        <f>AE24-AE26-AE27-AE28-AE29-AE30-AE31</f>
        <v>840.8999999999925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>
        <v>1.1</v>
      </c>
      <c r="Q33" s="28">
        <v>3.7</v>
      </c>
      <c r="R33" s="23">
        <v>105.6</v>
      </c>
      <c r="S33" s="27">
        <v>0.1</v>
      </c>
      <c r="T33" s="27"/>
      <c r="U33" s="27">
        <v>80.3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463.1000000000001</v>
      </c>
      <c r="AE33" s="28">
        <f aca="true" t="shared" si="6" ref="AE33:AE38">B33+C33-AD33</f>
        <v>1257.3999999999999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>
        <v>105.6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155.89999999999998</v>
      </c>
      <c r="AE34" s="28">
        <f t="shared" si="6"/>
        <v>23.900000000000034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>
        <v>60.3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112</v>
      </c>
      <c r="AE35" s="28">
        <f t="shared" si="6"/>
        <v>4.299999999999997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>
        <v>1</v>
      </c>
      <c r="Q36" s="28"/>
      <c r="R36" s="23"/>
      <c r="S36" s="27">
        <v>0.1</v>
      </c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1.4000000000000001</v>
      </c>
      <c r="AE36" s="28">
        <f t="shared" si="6"/>
        <v>49.300000000000004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0.10000000000000009</v>
      </c>
      <c r="Q39" s="23">
        <f t="shared" si="7"/>
        <v>3.7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20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25.600000000000012</v>
      </c>
      <c r="AE39" s="28">
        <f>AE33-AE34-AE36-AE38-AE35-AE37</f>
        <v>63.5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>
        <v>2.5</v>
      </c>
      <c r="Q40" s="28">
        <v>2.2</v>
      </c>
      <c r="R40" s="28"/>
      <c r="S40" s="27"/>
      <c r="T40" s="27">
        <v>206.7</v>
      </c>
      <c r="U40" s="27">
        <v>137.5</v>
      </c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635.5</v>
      </c>
      <c r="AE40" s="28">
        <f aca="true" t="shared" si="8" ref="AE40:AE45">B40+C40-AD40</f>
        <v>111.20000000000005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>
        <v>205.5</v>
      </c>
      <c r="U41" s="27">
        <v>137.5</v>
      </c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603.6</v>
      </c>
      <c r="AE41" s="28">
        <f t="shared" si="8"/>
        <v>62.5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>
        <v>0.5</v>
      </c>
      <c r="Q44" s="28">
        <v>1.9</v>
      </c>
      <c r="R44" s="23"/>
      <c r="S44" s="27"/>
      <c r="T44" s="27">
        <v>0.9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3.3</v>
      </c>
      <c r="AE44" s="28">
        <f t="shared" si="8"/>
        <v>11.600000000000001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2</v>
      </c>
      <c r="Q46" s="23">
        <f t="shared" si="10"/>
        <v>0.30000000000000027</v>
      </c>
      <c r="R46" s="23">
        <f t="shared" si="10"/>
        <v>0</v>
      </c>
      <c r="S46" s="23">
        <f t="shared" si="10"/>
        <v>0</v>
      </c>
      <c r="T46" s="23">
        <f t="shared" si="10"/>
        <v>0.2999999999999886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26.59999999999999</v>
      </c>
      <c r="AE46" s="28">
        <f>AE40-AE41-AE42-AE43-AE44-AE45</f>
        <v>31.100000000000044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>
        <v>19.2</v>
      </c>
      <c r="Q47" s="29"/>
      <c r="R47" s="29">
        <v>26.8</v>
      </c>
      <c r="S47" s="30"/>
      <c r="T47" s="30"/>
      <c r="U47" s="29">
        <v>151.1</v>
      </c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469.19999999999993</v>
      </c>
      <c r="AE47" s="28">
        <f>B47+C47-AD47</f>
        <v>2315.8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>
        <v>26.6</v>
      </c>
      <c r="S49" s="27"/>
      <c r="T49" s="27"/>
      <c r="U49" s="23">
        <v>127.1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422.4</v>
      </c>
      <c r="AE49" s="28">
        <f>B49+C49-AD49</f>
        <v>2077.7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19.2</v>
      </c>
      <c r="Q51" s="23">
        <f t="shared" si="11"/>
        <v>0</v>
      </c>
      <c r="R51" s="23">
        <f t="shared" si="11"/>
        <v>0.1999999999999993</v>
      </c>
      <c r="S51" s="23">
        <f t="shared" si="11"/>
        <v>0</v>
      </c>
      <c r="T51" s="23">
        <f t="shared" si="11"/>
        <v>0</v>
      </c>
      <c r="U51" s="23">
        <f t="shared" si="11"/>
        <v>24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46.79999999999999</v>
      </c>
      <c r="AE51" s="28">
        <f>AE47-AE49-AE48</f>
        <v>238.10000000000036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>
        <v>13.2</v>
      </c>
      <c r="P52" s="23"/>
      <c r="Q52" s="23">
        <v>214.1</v>
      </c>
      <c r="R52" s="23">
        <v>57</v>
      </c>
      <c r="S52" s="27"/>
      <c r="T52" s="27"/>
      <c r="U52" s="27">
        <v>80.4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3735.4</v>
      </c>
      <c r="AE52" s="28">
        <f aca="true" t="shared" si="12" ref="AE52:AE59">B52+C52-AD52</f>
        <v>2385.2999999999997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>
        <v>57</v>
      </c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258.3</v>
      </c>
      <c r="AE53" s="28">
        <f t="shared" si="12"/>
        <v>620.3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>
        <v>70.1</v>
      </c>
      <c r="P54" s="23">
        <v>0.2</v>
      </c>
      <c r="Q54" s="28">
        <v>34.5</v>
      </c>
      <c r="R54" s="23"/>
      <c r="S54" s="27">
        <v>1125.2</v>
      </c>
      <c r="T54" s="27">
        <v>77.6</v>
      </c>
      <c r="U54" s="27">
        <v>60.1</v>
      </c>
      <c r="V54" s="23">
        <v>18.5</v>
      </c>
      <c r="W54" s="27">
        <v>38</v>
      </c>
      <c r="X54" s="27"/>
      <c r="Y54" s="27"/>
      <c r="Z54" s="23"/>
      <c r="AA54" s="23"/>
      <c r="AB54" s="23"/>
      <c r="AC54" s="23"/>
      <c r="AD54" s="28">
        <f t="shared" si="9"/>
        <v>2367.8</v>
      </c>
      <c r="AE54" s="23">
        <f t="shared" si="12"/>
        <v>1749.8000000000002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>
        <v>1116.3</v>
      </c>
      <c r="T55" s="27">
        <v>2.5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1590.6999999999998</v>
      </c>
      <c r="AE55" s="23">
        <f t="shared" si="12"/>
        <v>1015.3000000000002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>
        <v>0.1</v>
      </c>
      <c r="P57" s="23"/>
      <c r="Q57" s="28">
        <v>0.2</v>
      </c>
      <c r="R57" s="23"/>
      <c r="S57" s="27">
        <v>0.1</v>
      </c>
      <c r="T57" s="27">
        <v>6.9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11.1</v>
      </c>
      <c r="AE57" s="23">
        <f t="shared" si="12"/>
        <v>369.49999999999994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70</v>
      </c>
      <c r="P60" s="23">
        <f t="shared" si="13"/>
        <v>0.2</v>
      </c>
      <c r="Q60" s="23">
        <f t="shared" si="13"/>
        <v>34.3</v>
      </c>
      <c r="R60" s="23">
        <f t="shared" si="13"/>
        <v>0</v>
      </c>
      <c r="S60" s="23">
        <f t="shared" si="13"/>
        <v>8.800000000000091</v>
      </c>
      <c r="T60" s="23">
        <f t="shared" si="13"/>
        <v>68.19999999999999</v>
      </c>
      <c r="U60" s="23">
        <f t="shared" si="13"/>
        <v>60.1</v>
      </c>
      <c r="V60" s="23">
        <f t="shared" si="13"/>
        <v>18.5</v>
      </c>
      <c r="W60" s="23">
        <f t="shared" si="13"/>
        <v>38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766.0000000000003</v>
      </c>
      <c r="AE60" s="23">
        <f>AE54-AE55-AE57-AE59-AE56-AE58</f>
        <v>345.00000000000006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>
        <v>29</v>
      </c>
      <c r="V61" s="23">
        <v>1</v>
      </c>
      <c r="W61" s="27">
        <v>5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39.699999999999996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>
        <v>8.3</v>
      </c>
      <c r="R62" s="23">
        <v>326.2</v>
      </c>
      <c r="S62" s="27">
        <v>64.5</v>
      </c>
      <c r="T62" s="27">
        <v>19.7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731.4000000000001</v>
      </c>
      <c r="AE62" s="23">
        <f t="shared" si="15"/>
        <v>719.1999999999998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>
        <v>320.5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539.7</v>
      </c>
      <c r="AE63" s="23">
        <f t="shared" si="15"/>
        <v>51.799999999999955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>
        <v>3.8</v>
      </c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6.1</v>
      </c>
      <c r="AE65" s="23">
        <f t="shared" si="15"/>
        <v>32.9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>
        <v>0.3</v>
      </c>
      <c r="R66" s="23">
        <v>5.7</v>
      </c>
      <c r="S66" s="27">
        <v>0.1</v>
      </c>
      <c r="T66" s="27">
        <v>0.9</v>
      </c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8.4</v>
      </c>
      <c r="AE66" s="23">
        <f t="shared" si="15"/>
        <v>15.700000000000001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8</v>
      </c>
      <c r="R68" s="23">
        <f t="shared" si="16"/>
        <v>-1.1546319456101628E-14</v>
      </c>
      <c r="S68" s="23">
        <f t="shared" si="16"/>
        <v>64.4</v>
      </c>
      <c r="T68" s="23">
        <f t="shared" si="16"/>
        <v>15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177.2</v>
      </c>
      <c r="AE68" s="23">
        <f>AE62-AE63-AE66-AE67-AE65-AE64</f>
        <v>618.7999999999998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8.2</v>
      </c>
      <c r="AE70" s="31">
        <f t="shared" si="17"/>
        <v>1.1000000000000014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>
        <v>59.9</v>
      </c>
      <c r="Q72" s="28">
        <v>2.1</v>
      </c>
      <c r="R72" s="23"/>
      <c r="S72" s="27"/>
      <c r="T72" s="27">
        <v>4.6</v>
      </c>
      <c r="U72" s="27">
        <v>123.6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894.1000000000001</v>
      </c>
      <c r="AE72" s="31">
        <f t="shared" si="17"/>
        <v>2452.8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f>82.6</f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>
        <v>0.1</v>
      </c>
      <c r="R75" s="29"/>
      <c r="S75" s="30"/>
      <c r="T75" s="30">
        <v>48.5</v>
      </c>
      <c r="U75" s="29">
        <v>0.4</v>
      </c>
      <c r="V75" s="30">
        <v>70.5</v>
      </c>
      <c r="W75" s="30"/>
      <c r="X75" s="30"/>
      <c r="Y75" s="30"/>
      <c r="Z75" s="29"/>
      <c r="AA75" s="29"/>
      <c r="AB75" s="29"/>
      <c r="AC75" s="29"/>
      <c r="AD75" s="28">
        <f t="shared" si="14"/>
        <v>150.3</v>
      </c>
      <c r="AE75" s="31">
        <f t="shared" si="17"/>
        <v>445.7</v>
      </c>
    </row>
    <row r="76" spans="1:31" s="11" customFormat="1" ht="15.75">
      <c r="A76" s="3" t="s">
        <v>5</v>
      </c>
      <c r="B76" s="23">
        <f>68.8+0.4</f>
        <v>69.2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>
        <v>48.5</v>
      </c>
      <c r="U76" s="29">
        <v>0.4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75.10000000000001</v>
      </c>
      <c r="AE76" s="31">
        <f t="shared" si="17"/>
        <v>0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>
        <v>70</v>
      </c>
      <c r="W77" s="30"/>
      <c r="X77" s="30"/>
      <c r="Y77" s="30"/>
      <c r="Z77" s="29"/>
      <c r="AA77" s="29"/>
      <c r="AB77" s="29"/>
      <c r="AC77" s="29"/>
      <c r="AD77" s="28">
        <f t="shared" si="14"/>
        <v>70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>
        <v>66.9</v>
      </c>
      <c r="P87" s="23"/>
      <c r="Q87" s="23"/>
      <c r="R87" s="23">
        <v>234.3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746.5999999999999</v>
      </c>
      <c r="AE87" s="23">
        <f t="shared" si="17"/>
        <v>308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>
        <v>637.5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948.5</v>
      </c>
      <c r="AE88" s="23">
        <f t="shared" si="17"/>
        <v>2868.6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1236.8</v>
      </c>
      <c r="AE89" s="23">
        <f t="shared" si="17"/>
        <v>618.5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1310</v>
      </c>
      <c r="P93" s="43">
        <f t="shared" si="18"/>
        <v>113.30000000000001</v>
      </c>
      <c r="Q93" s="43">
        <f t="shared" si="18"/>
        <v>1038.8</v>
      </c>
      <c r="R93" s="43">
        <f t="shared" si="18"/>
        <v>785.7</v>
      </c>
      <c r="S93" s="43">
        <f t="shared" si="18"/>
        <v>1485.7</v>
      </c>
      <c r="T93" s="43">
        <f t="shared" si="18"/>
        <v>12627.000000000002</v>
      </c>
      <c r="U93" s="43">
        <f t="shared" si="18"/>
        <v>12489.8</v>
      </c>
      <c r="V93" s="43">
        <f t="shared" si="18"/>
        <v>208.8</v>
      </c>
      <c r="W93" s="43">
        <f t="shared" si="18"/>
        <v>254.3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73108.5</v>
      </c>
      <c r="AE93" s="59">
        <f>AE10+AE15+AE24+AE33+AE47+AE52+AE54+AE61+AE62+AE69+AE71+AE72+AE75+AE80+AE81+AE82+AE87+AE88+AE89+AE90+AE70+AE40+AE91</f>
        <v>33475.6</v>
      </c>
    </row>
    <row r="94" spans="1:31" ht="15.75">
      <c r="A94" s="3" t="s">
        <v>5</v>
      </c>
      <c r="B94" s="23">
        <f aca="true" t="shared" si="19" ref="B94:AB94">B11+B17+B26+B34+B55+B63+B73+B41+B76</f>
        <v>44167.700000000004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5.8</v>
      </c>
      <c r="P94" s="23">
        <f t="shared" si="19"/>
        <v>7.6</v>
      </c>
      <c r="Q94" s="23">
        <f t="shared" si="19"/>
        <v>14</v>
      </c>
      <c r="R94" s="23">
        <f t="shared" si="19"/>
        <v>426.1</v>
      </c>
      <c r="S94" s="23">
        <f t="shared" si="19"/>
        <v>1304.8999999999999</v>
      </c>
      <c r="T94" s="23">
        <f t="shared" si="19"/>
        <v>12519.199999999999</v>
      </c>
      <c r="U94" s="23">
        <f t="shared" si="19"/>
        <v>10795.7</v>
      </c>
      <c r="V94" s="23">
        <f t="shared" si="19"/>
        <v>10.8</v>
      </c>
      <c r="W94" s="23">
        <f t="shared" si="19"/>
        <v>4.6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43022.00000000001</v>
      </c>
      <c r="AE94" s="28">
        <f>B94+C94-AD94</f>
        <v>3831.7999999999956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308.20000000000005</v>
      </c>
      <c r="P95" s="23">
        <f t="shared" si="20"/>
        <v>1.5</v>
      </c>
      <c r="Q95" s="23">
        <f t="shared" si="20"/>
        <v>20.5</v>
      </c>
      <c r="R95" s="23">
        <f t="shared" si="20"/>
        <v>62.7</v>
      </c>
      <c r="S95" s="23">
        <f t="shared" si="20"/>
        <v>18.500000000000004</v>
      </c>
      <c r="T95" s="23">
        <f t="shared" si="20"/>
        <v>9.9</v>
      </c>
      <c r="U95" s="23">
        <f t="shared" si="20"/>
        <v>343.29999999999995</v>
      </c>
      <c r="V95" s="23">
        <f t="shared" si="20"/>
        <v>42.8</v>
      </c>
      <c r="W95" s="23">
        <f t="shared" si="20"/>
        <v>6.6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1413.3</v>
      </c>
      <c r="AE95" s="28">
        <f>B95+C95-AD95</f>
        <v>8795.100000000002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68.5</v>
      </c>
      <c r="P96" s="23">
        <f t="shared" si="21"/>
        <v>0</v>
      </c>
      <c r="Q96" s="23">
        <f t="shared" si="21"/>
        <v>0.4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462.1</v>
      </c>
      <c r="V96" s="23">
        <f t="shared" si="21"/>
        <v>70</v>
      </c>
      <c r="W96" s="23">
        <f t="shared" si="21"/>
        <v>183.9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1408.5</v>
      </c>
      <c r="AE96" s="28">
        <f>B96+C96-AD96</f>
        <v>1825.8999999999996</v>
      </c>
    </row>
    <row r="97" spans="1:31" ht="15.75">
      <c r="A97" s="3" t="s">
        <v>1</v>
      </c>
      <c r="B97" s="23">
        <f aca="true" t="shared" si="22" ref="B97:Y97">B19+B28+B65+B35+B43+B56+B48+B78</f>
        <v>1256.6999999999998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43.6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4.8</v>
      </c>
      <c r="T97" s="23">
        <f t="shared" si="22"/>
        <v>3.8</v>
      </c>
      <c r="U97" s="23">
        <f t="shared" si="22"/>
        <v>225.2</v>
      </c>
      <c r="V97" s="23">
        <f t="shared" si="22"/>
        <v>32.5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1076.2</v>
      </c>
      <c r="AE97" s="28">
        <f>B97+C97-AD97</f>
        <v>2173.5999999999995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9.1</v>
      </c>
      <c r="P98" s="23">
        <f t="shared" si="23"/>
        <v>0</v>
      </c>
      <c r="Q98" s="23">
        <f t="shared" si="23"/>
        <v>0</v>
      </c>
      <c r="R98" s="23">
        <f t="shared" si="23"/>
        <v>26.6</v>
      </c>
      <c r="S98" s="23">
        <f t="shared" si="23"/>
        <v>0</v>
      </c>
      <c r="T98" s="23">
        <f t="shared" si="23"/>
        <v>0</v>
      </c>
      <c r="U98" s="23">
        <f t="shared" si="23"/>
        <v>127.1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707.5000000000001</v>
      </c>
      <c r="AE98" s="28">
        <f>B98+C98-AD98</f>
        <v>3288.9999999999995</v>
      </c>
    </row>
    <row r="99" spans="1:31" ht="12.75">
      <c r="A99" s="1" t="s">
        <v>47</v>
      </c>
      <c r="B99" s="2">
        <f aca="true" t="shared" si="24" ref="B99:AB99">B93-B94-B95-B96-B97-B98</f>
        <v>29288.199999999997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874.8</v>
      </c>
      <c r="P99" s="2">
        <f t="shared" si="24"/>
        <v>104.20000000000002</v>
      </c>
      <c r="Q99" s="2">
        <f t="shared" si="24"/>
        <v>1003.9</v>
      </c>
      <c r="R99" s="2">
        <f t="shared" si="24"/>
        <v>270.3</v>
      </c>
      <c r="S99" s="2">
        <f t="shared" si="24"/>
        <v>157.50000000000017</v>
      </c>
      <c r="T99" s="2">
        <f t="shared" si="24"/>
        <v>94.10000000000291</v>
      </c>
      <c r="U99" s="2">
        <f t="shared" si="24"/>
        <v>536.3999999999986</v>
      </c>
      <c r="V99" s="2">
        <f t="shared" si="24"/>
        <v>52.69999999999999</v>
      </c>
      <c r="W99" s="2">
        <f t="shared" si="24"/>
        <v>59.20000000000002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25480.999999999993</v>
      </c>
      <c r="AE99" s="2">
        <f>AE93-AE94-AE95-AE96-AE97-AE98</f>
        <v>13560.200000000004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2015-09-14T08:40:45Z</cp:lastPrinted>
  <dcterms:created xsi:type="dcterms:W3CDTF">2002-11-05T08:53:00Z</dcterms:created>
  <dcterms:modified xsi:type="dcterms:W3CDTF">2015-09-14T11:14:35Z</dcterms:modified>
  <cp:category/>
  <cp:version/>
  <cp:contentType/>
  <cp:contentStatus/>
</cp:coreProperties>
</file>